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worksheets/sheet9.xml" ContentType="application/vnd.openxmlformats-officedocument.spreadsheetml.worksheet+xml"/>
  <Override PartName="/xl/drawings/drawing9.xml" ContentType="application/vnd.openxmlformats-officedocument.drawing+xml"/>
  <Override PartName="/xl/worksheets/sheet10.xml" ContentType="application/vnd.openxmlformats-officedocument.spreadsheetml.worksheet+xml"/>
  <Override PartName="/xl/drawings/drawing10.xml" ContentType="application/vnd.openxmlformats-officedocument.drawing+xml"/>
  <Override PartName="/xl/worksheets/sheet11.xml" ContentType="application/vnd.openxmlformats-officedocument.spreadsheetml.worksheet+xml"/>
  <Override PartName="/xl/drawings/drawing11.xml" ContentType="application/vnd.openxmlformats-officedocument.drawing+xml"/>
  <Override PartName="/xl/worksheets/sheet12.xml" ContentType="application/vnd.openxmlformats-officedocument.spreadsheetml.worksheet+xml"/>
  <Override PartName="/xl/drawings/drawing12.xml" ContentType="application/vnd.openxmlformats-officedocument.drawing+xml"/>
  <Override PartName="/xl/worksheets/sheet13.xml" ContentType="application/vnd.openxmlformats-officedocument.spreadsheetml.worksheet+xml"/>
  <Override PartName="/xl/drawings/drawing13.xml" ContentType="application/vnd.openxmlformats-officedocument.drawing+xml"/>
  <Override PartName="/xl/worksheets/sheet14.xml" ContentType="application/vnd.openxmlformats-officedocument.spreadsheetml.worksheet+xml"/>
  <Override PartName="/xl/drawings/drawing14.xml" ContentType="application/vnd.openxmlformats-officedocument.drawing+xml"/>
  <Override PartName="/xl/worksheets/sheet15.xml" ContentType="application/vnd.openxmlformats-officedocument.spreadsheetml.worksheet+xml"/>
  <Override PartName="/xl/drawings/drawing15.xml" ContentType="application/vnd.openxmlformats-officedocument.drawing+xml"/>
  <Override PartName="/xl/worksheets/sheet16.xml" ContentType="application/vnd.openxmlformats-officedocument.spreadsheetml.worksheet+xml"/>
  <Override PartName="/xl/drawings/drawing16.xml" ContentType="application/vnd.openxmlformats-officedocument.drawing+xml"/>
  <Override PartName="/xl/worksheets/sheet17.xml" ContentType="application/vnd.openxmlformats-officedocument.spreadsheetml.worksheet+xml"/>
  <Override PartName="/xl/drawings/drawing17.xml" ContentType="application/vnd.openxmlformats-officedocument.drawing+xml"/>
  <Override PartName="/xl/worksheets/sheet18.xml" ContentType="application/vnd.openxmlformats-officedocument.spreadsheetml.worksheet+xml"/>
  <Override PartName="/xl/drawings/drawing18.xml" ContentType="application/vnd.openxmlformats-officedocument.drawing+xml"/>
  <Override PartName="/xl/worksheets/sheet19.xml" ContentType="application/vnd.openxmlformats-officedocument.spreadsheetml.worksheet+xml"/>
  <Override PartName="/xl/drawings/drawing19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JankoM" reservationPassword="0"/>
  <workbookPr/>
  <bookViews>
    <workbookView xWindow="240" yWindow="120" windowWidth="14940" windowHeight="9225" activeTab="0"/>
  </bookViews>
  <sheets>
    <sheet name="Rekapitulace" sheetId="1" r:id="rId1"/>
    <sheet name="PS 11-01-11" sheetId="2" r:id="rId2"/>
    <sheet name="PS 12-01-21" sheetId="3" r:id="rId3"/>
    <sheet name="PS 13-01-11" sheetId="4" r:id="rId4"/>
    <sheet name="SO 12-10-02" sheetId="5" r:id="rId5"/>
    <sheet name="SO 12-10-04" sheetId="6" r:id="rId6"/>
    <sheet name="SO 12-10-05" sheetId="7" r:id="rId7"/>
    <sheet name="SO 12-10-06" sheetId="8" r:id="rId8"/>
    <sheet name="SO 12-11-04" sheetId="9" r:id="rId9"/>
    <sheet name="SO 12-11-06" sheetId="10" r:id="rId10"/>
    <sheet name="SO 12-11-06.01" sheetId="11" r:id="rId11"/>
    <sheet name="SO 12-21-01" sheetId="12" r:id="rId12"/>
    <sheet name="SO 12-21-07" sheetId="13" r:id="rId13"/>
    <sheet name="SO 12-21-08" sheetId="14" r:id="rId14"/>
    <sheet name="SO 12-21-10" sheetId="15" r:id="rId15"/>
    <sheet name="SO 12-30-01" sheetId="16" r:id="rId16"/>
    <sheet name="SO 10-92-01" sheetId="17" r:id="rId17"/>
    <sheet name="SO 98-98" sheetId="18" r:id="rId18"/>
    <sheet name="SO 90-90" sheetId="19" r:id="rId19"/>
  </sheets>
  <definedNames/>
  <calcPr/>
  <webPublishing/>
</workbook>
</file>

<file path=xl/sharedStrings.xml><?xml version="1.0" encoding="utf-8"?>
<sst xmlns="http://schemas.openxmlformats.org/spreadsheetml/2006/main" count="5127" uniqueCount="905">
  <si>
    <t>Aspe</t>
  </si>
  <si>
    <t>Rekapitulace ceny</t>
  </si>
  <si>
    <t>5423520061</t>
  </si>
  <si>
    <t>Zvýšení přechodnosti v traťovém úseku Počerady - Obrnice (mimo) - etapa 0 - SP</t>
  </si>
  <si>
    <t>ZŘ</t>
  </si>
  <si>
    <t>20240130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</si>
  <si>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</si>
  <si>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</si>
  <si>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</si>
  <si>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</si>
  <si>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</si>
  <si>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</si>
  <si>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</si>
  <si>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Počet neoceněných položek</t>
  </si>
  <si>
    <t>D.1.1</t>
  </si>
  <si>
    <t>Železniční zabezpečovací zařízení</t>
  </si>
  <si>
    <t xml:space="preserve">  PS 11-01-11</t>
  </si>
  <si>
    <t>ŽST Počerady, úpravy SZZ pro TZZ směr Obrnice</t>
  </si>
  <si>
    <t>SŽDC05</t>
  </si>
  <si>
    <t>S</t>
  </si>
  <si>
    <t>O</t>
  </si>
  <si>
    <t>Soupis prací objektu</t>
  </si>
  <si>
    <t xml:space="preserve">Stavba: </t>
  </si>
  <si>
    <t>0,00</t>
  </si>
  <si>
    <t>15,00</t>
  </si>
  <si>
    <t>21,00</t>
  </si>
  <si>
    <t>3</t>
  </si>
  <si>
    <t>2</t>
  </si>
  <si>
    <t>Objekt: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</si>
  <si>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</si>
  <si>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</si>
  <si>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</si>
  <si>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</si>
  <si>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</si>
  <si>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</si>
  <si>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</si>
  <si>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hmotnost</t>
  </si>
  <si>
    <t>Celková hmotnost</t>
  </si>
  <si>
    <t>Jednotková cena</t>
  </si>
  <si>
    <t>Dodávka</t>
  </si>
  <si>
    <t>Jednotková</t>
  </si>
  <si>
    <t>Celkem</t>
  </si>
  <si>
    <t>Cenové soustavy</t>
  </si>
  <si>
    <t>Počet položek s nulovou cenou</t>
  </si>
  <si>
    <t>O1</t>
  </si>
  <si>
    <t>PS 11-01-11</t>
  </si>
  <si>
    <t>SD</t>
  </si>
  <si>
    <t>0</t>
  </si>
  <si>
    <t>Úpravy SZZ</t>
  </si>
  <si>
    <t>P</t>
  </si>
  <si>
    <t>1</t>
  </si>
  <si>
    <t>75B111</t>
  </si>
  <si>
    <t/>
  </si>
  <si>
    <t>VNITŘNÍ KABELOVÉ ROZVODY DO 20 KABELŮ - DODÁVKA</t>
  </si>
  <si>
    <t>M</t>
  </si>
  <si>
    <t>OTSKP 2023</t>
  </si>
  <si>
    <t>PP</t>
  </si>
  <si>
    <t>VV</t>
  </si>
  <si>
    <t>1: Dle technické zprávy, výkresových příloh projektové dokumentace, TKP staveb státních drah a výkazů materiálu projektu a souhrnných částí dokumentace stavby.  
2: Doplnění propojovacích kabelů mezi stojany, stojany a dálkovým kabelem směr Obrnice.   
Celkem 40=40.000 [B]</t>
  </si>
  <si>
    <t>TS</t>
  </si>
  <si>
    <t>Technická specifikace položky odpovídá příslušné cenové soustavě</t>
  </si>
  <si>
    <t>75B117</t>
  </si>
  <si>
    <t>VNITŘNÍ KABELOVÉ ROZVODY DO 20 KABELŮ - MONTÁŽ</t>
  </si>
  <si>
    <t>75B339</t>
  </si>
  <si>
    <t>SEKCE OVLÁDACÍHO STOLU, KONTROLNÍ SKŘÍNĚ - ÚPRAVA</t>
  </si>
  <si>
    <t>KUS</t>
  </si>
  <si>
    <t>1: Dle technické zprávy, výkresových příloh projektové dokumentace, TKP staveb státních drah a výkazů materiálu projektu a souhrnných částí dokumentace stavby.  
2: Úprava indikačního panelu 2x a 1x desky pomocných tlačítek.  
Celkem 3=3.000 [B]</t>
  </si>
  <si>
    <t>4</t>
  </si>
  <si>
    <t>75B541</t>
  </si>
  <si>
    <t>SKŘÍŇ (STOJAN) VOLNÉ VAZBY - DODÁVKA</t>
  </si>
  <si>
    <t>1: Dle technické zprávy, výkresových příloh projektové dokumentace, TKP staveb státních drah a výkazů materiálu projektu a souhrnných částí dokumentace stavby.  
2: 1 Stojan pro výstroj TZZ a kolejových úseků Počerady - Obrnice.   
Celkem 1=1.000 [B]</t>
  </si>
  <si>
    <t>5</t>
  </si>
  <si>
    <t>75B547</t>
  </si>
  <si>
    <t>SKŘÍŇ (STOJAN) VOLNÉ VAZBY - MONTÁŽ</t>
  </si>
  <si>
    <t>6</t>
  </si>
  <si>
    <t>75B569</t>
  </si>
  <si>
    <t>ÚPRAVA RELÉOVÝCH, NAPÁJECÍCH NEBO KABELOVÝCH STOJANŮ NEBO SKŘÍNÍ</t>
  </si>
  <si>
    <t>1: Dle technické zprávy, výkresových příloh projektové dokumentace, TKP staveb státních drah a výkazů materiálu projektu a souhrnných částí dokumentace stavby.  
2: Úprava stávajících stojanů SZZ, úvazka TZZ Počerady - Obrnice 1.Tk a 2.TK  
Celkem 4=4.000 [B]</t>
  </si>
  <si>
    <t>7</t>
  </si>
  <si>
    <t>75B871</t>
  </si>
  <si>
    <t>ZAŘÍZENÍ BEZPEČNÉ KOMUNIKACE MEZI ZABEZPEČOVACÍMI ZAŘÍZENÍMI (32 PERIFERIÍ) - DODÁVKA</t>
  </si>
  <si>
    <t>1: Dle technické zprávy, výkresových příloh projektové dokumentace, TKP staveb státních drah a výkazů materiálu projektu a souhrnných částí dokumentace stavby.  
2: Přenosové zařízení pro komunikaci TZZ Počerady - Obrnice 1.TK a 2.TK  
Celkem 2=2.000 [B]</t>
  </si>
  <si>
    <t>8</t>
  </si>
  <si>
    <t>75B877</t>
  </si>
  <si>
    <t>ZAŘÍZENÍ BEZPEČNÉ KOMUNIKACE MEZI ZABEZPEČOVACÍMI ZAŘÍZENÍMI (32 PERIFERIÍ) - MONTÁŽ</t>
  </si>
  <si>
    <t>9</t>
  </si>
  <si>
    <t>75E137</t>
  </si>
  <si>
    <t>PŘEZKOUŠENÍ VLAKOVÝCH CEST</t>
  </si>
  <si>
    <t>1: Dle technické zprávy, výkresových příloh projektové dokumentace, TKP staveb státních drah a výkazů materiálu projektu a souhrnných částí dokumentace stavby.  
2: Přezkoušení vlakových cest od/do ŽST Obrnice 1.TK a 2.TK  
Celkem 24=24.000 [B]</t>
  </si>
  <si>
    <t>10</t>
  </si>
  <si>
    <t>75E1B7</t>
  </si>
  <si>
    <t>REGULACE A ZKOUŠENÍ ZABEZPEČOVACÍHO ZAŘÍZENÍ</t>
  </si>
  <si>
    <t>HOD</t>
  </si>
  <si>
    <t>1: Dle technické zprávy, výkresových příloh projektové dokumentace, TKP staveb státních drah a výkazů materiálu projektu a souhrnných částí dokumentace stavby.  
2: Přezkoušení TZZ Počerady - Obrnice, část v ŽST Počerady 1.TK a 2.TK  
Celkem 20=20.000 [B]</t>
  </si>
  <si>
    <t>11</t>
  </si>
  <si>
    <t>75E1C7</t>
  </si>
  <si>
    <t>PROTOKOL UTZ</t>
  </si>
  <si>
    <t>1: Dle technické zprávy, výkresových příloh projektové dokumentace, TKP staveb státních drah a výkazů materiálu projektu a souhrnných částí dokumentace stavby.  
2: Úprava PZ SZZ Počerady, nové PZ pro TZZ Počerady - Obrnice 1.TK a 2.TK  
Celkem 3=3.000 [B]</t>
  </si>
  <si>
    <t>12</t>
  </si>
  <si>
    <t>R-1</t>
  </si>
  <si>
    <t>SW PRO ZAŘÍZENÍ BEZPEČNÉ KOMUNIKACE - DODÁVKA</t>
  </si>
  <si>
    <t>[bez vazby na CS]</t>
  </si>
  <si>
    <t>1: Dle technické zprávy, výkresových příloh projektové dokumentace, TKP staveb státních drah a výkazů materiálu projektu a souhrnných částí dokumentace stavby.  
2: SW pro přenosové zařízení pro komunikaci TZZ Počerady - Obrnice 1.TK a 2.TK  
Celkem 2=2.000 [B]</t>
  </si>
  <si>
    <t>1. Položka obsahuje:  
 – dodání základního SW pro zařízení bezpečené komunikace podle typu určeného položkou  
2. Položka neobsahuje:  
 X  
3. Způsob měření:  
Udává se počet kusů kompletní konstrukce nebo práce.</t>
  </si>
  <si>
    <t>13</t>
  </si>
  <si>
    <t>R-2</t>
  </si>
  <si>
    <t>SW PRO ZAŘÍZENÍ BEZPEČNÉ KOMUNIKACE - MONTÁŽ</t>
  </si>
  <si>
    <t>1. Položka obsahuje:  
 – montáž základního SW pro zařízení bezpečené komunikace podle typu určeného položkou  
2. Položka neobsahuje:  
 X  
3. Způsob měření:  
Udává se počet kusů kompletní konstrukce nebo práce.</t>
  </si>
  <si>
    <t>14</t>
  </si>
  <si>
    <t>R-3</t>
  </si>
  <si>
    <t>SKŘÍŇ S POČÍTAČI NÁPRAV 1 BOD/1 ÚSEK - DODÁVKA</t>
  </si>
  <si>
    <t>1: Dle technické zprávy, výkresových příloh projektové dokumentace, TKP staveb státních drah a výkazů materiálu projektu a souhrnných částí dokumentace stavby.  
2: Skříňě s výstojí kolejových úseků pro 1.TK a 2.TK v ŽST Počerady včetně přenosového systému do sousední stanice.   
Celkem 2=2.000 [B]</t>
  </si>
  <si>
    <t>1. Položka obsahuje:  
 – dodávka skříně s počítači náprav 1 bod/1 úsek a přenosového systému do sousední stanice (blokový provoz) včetně potřebného pomocného materiálu a dopravy do staveništního skladu  
 – dodávku skříně s počítači náprav 1 bod/1 úsek do stavědlové ústředny včetně skříně a přenosového systému do sousední stanice (blokový provoz) podle určení a pomocného materiálu, dopravu do staveništního skladu  
2. Položka neobsahuje:  
 X  
3. Způsob měření:  
Udává se počet kusů kompletní konstrukce nebo práce.</t>
  </si>
  <si>
    <t>15</t>
  </si>
  <si>
    <t>R-4</t>
  </si>
  <si>
    <t>SKŘÍŇ S POČÍTAČI NÁPRAV 1 BOD/1 ÚSEK - MONTÁŽ</t>
  </si>
  <si>
    <t>1. Položka obsahuje:  
 – montáž skříně s počítači náprav 1 bod/1 úsek včetně přenosového systému do sousední stanice (blokový provoz), osazení vnitřních prvků skříně, přezkoušení  
 – montáž skříně s počítači náprav 1 bod/1 úsek včetně přenosového systému  se všemi pomocnými a doplňujícími pracemi a součástmi, případné použití mechanizmů, včetně dopravy ze skladu k místu montáže  
2. Položka neobsahuje:  
 X  
3. Způsob měření:  
Udává se počet kusů kompletní konstrukce nebo práce.</t>
  </si>
  <si>
    <t>Venkovní práce:</t>
  </si>
  <si>
    <t>16</t>
  </si>
  <si>
    <t>13283</t>
  </si>
  <si>
    <t>HLOUBENÍ RÝH ŠÍŘ DO 2M PAŽ I NEPAŽ TŘ. II</t>
  </si>
  <si>
    <t>M3</t>
  </si>
  <si>
    <t>1: Dle technické zprávy, výkresových příloh projektové dokumentace, TKP staveb státních drah a výkazů materiálu projektu a souhrnných částí dokumentace stavby.  
2: Výkop pro hledání kabelu č. 832 a pro kabelový stojánek pro čidla počítačů náprav.  
Celkem 10=10.000 [B]</t>
  </si>
  <si>
    <t>17</t>
  </si>
  <si>
    <t>17411</t>
  </si>
  <si>
    <t>ZÁSYP JAM A RÝH ZEMINOU SE ZHUTNĚNÍM</t>
  </si>
  <si>
    <t>1: Dle technické zprávy, výkresových příloh projektové dokumentace, TKP staveb státních drah a výkazů materiálu projektu a souhrnných částí dokumentace stavby.  
2: Zásyp po hledání kabelu č. 832 a po uložení kabelového stojáneku pro čidla počítačů náprav.  
Celkem 10=10.000 [B]</t>
  </si>
  <si>
    <t>18</t>
  </si>
  <si>
    <t>702312</t>
  </si>
  <si>
    <t>ZAKRYTÍ KABELŮ VÝSTRAŽNOU FÓLIÍ ŠÍŘKY PŘES 20 DO 40 CM</t>
  </si>
  <si>
    <t>1: Dle technické zprávy, výkresových příloh projektové dokumentace, TKP staveb státních drah a výkazů materiálu projektu a souhrnných částí dokumentace stavby.  
2: Zakrytí kabelů 10m  
Celkem 10=10.000 [B]</t>
  </si>
  <si>
    <t>19</t>
  </si>
  <si>
    <t>747522</t>
  </si>
  <si>
    <t>ZKOUŠKY VODIČŮ A KABELŮ OVLÁDACÍCH PŘES 12 DO 24 ŽIL</t>
  </si>
  <si>
    <t>1: Dle technické zprávy, výkresových příloh projektové dokumentace, TKP staveb státních drah a výkazů materiálu projektu a souhrnných částí dokumentace stavby.  
2: Přezkoušení kabelu č. 832.   
Celkem 1=1.000 [B]</t>
  </si>
  <si>
    <t>20</t>
  </si>
  <si>
    <t>75A311</t>
  </si>
  <si>
    <t>KABELOVÁ FORMA (UKONČENÍ KABELŮ) PRO KABELY ZABEZPEČOVACÍ DO 12 PÁRŮ</t>
  </si>
  <si>
    <t>1: Dle technické zprávy, výkresových příloh projektové dokumentace, TKP staveb státních drah a výkazů materiálu projektu a souhrnných částí dokumentace stavby.  
2: Ukončení kabelu č. 832 v kabelovém stojánku.   
Celkem 1=1.000 [B]</t>
  </si>
  <si>
    <t>21</t>
  </si>
  <si>
    <t>75C911</t>
  </si>
  <si>
    <t>SNÍMAČ POČÍTAČE NÁPRAV - DODÁVKA</t>
  </si>
  <si>
    <t>1: Dle technické zprávy, výkresových příloh projektové dokumentace, TKP staveb státních drah a výkazů materiálu projektu a souhrnných částí dokumentace stavby.  
2: Čidla počítačů náprav POPB1, POPB2. Čidlo POPB2 musí být delší přívodní kabel!  
Celkem 2=2.000 [B]</t>
  </si>
  <si>
    <t>22</t>
  </si>
  <si>
    <t>75C917</t>
  </si>
  <si>
    <t>SNÍMAČ POČÍTAČE NÁPRAV - MONTÁŽ</t>
  </si>
  <si>
    <t>1: Dle technické zprávy, výkresových příloh projektové dokumentace, TKP staveb státních drah a výkazů materiálu projektu a souhrnných částí dokumentace stavby.  
2: Čidla počítačů náprav POPB1, POPB2. Čidlo POPB2 musí být delší přívodní kabel (10m)!  
Celkem 2=2.000 [B]</t>
  </si>
  <si>
    <t>23</t>
  </si>
  <si>
    <t>75D151</t>
  </si>
  <si>
    <t>KABELOVÝ OBJEKT - DODÁVKA</t>
  </si>
  <si>
    <t>1: Dle technické zprávy, výkresových příloh projektové dokumentace, TKP staveb státních drah a výkazů materiálu projektu a souhrnných částí dokumentace stavby.  
2: Kabelový stojánek pro čidla počítačů náprav POPB1, POPB2.   
Celkem 1=1.000 [B]</t>
  </si>
  <si>
    <t>24</t>
  </si>
  <si>
    <t>75D157</t>
  </si>
  <si>
    <t>KABELOVÝ OBJEKT - MONTÁŽ</t>
  </si>
  <si>
    <t xml:space="preserve">  PS 12-01-21</t>
  </si>
  <si>
    <t>Počerady - Obrnice, úprava TZZ</t>
  </si>
  <si>
    <t>PS 12-01-21</t>
  </si>
  <si>
    <t>Úpravy TZZ</t>
  </si>
  <si>
    <t>75E197</t>
  </si>
  <si>
    <t>PŘÍPRAVA A CELKOVÉ ZKOUŠKY PŘEJEZDOVÉHO ZABEZPEČOVACÍHO ZAŘÍZENÍ PRO JEDNU KOLEJ</t>
  </si>
  <si>
    <t>1: Dle technické zprávy, výkresových příloh projektové dokumentace, TKP staveb státních drah a výkazů materiálu projektu a souhrnných částí dokumentace stavby.  
2: Přezkoušení PZS v km 222,670; 223,791 a 227,567 - vazby TZZ Počerady - Obrnice 1.TK a 2.TK  
Celkem 6=6.000 [B]</t>
  </si>
  <si>
    <t>1: Dle technické zprávy, výkresových příloh projektové dokumentace, TKP staveb státních drah a výkazů materiálu projektu a souhrnných částí dokumentace stavby.  
2: Přezkoušení kolejových úseků PZS v km 227,567 po demontáži čidel.  
Celkem 4=4.000 [B]</t>
  </si>
  <si>
    <t>1: Dle technické zprávy, výkresových příloh projektové dokumentace, TKP staveb státních drah a výkazů materiálu projektu a souhrnných částí dokumentace stavby.  
2: Úprava PZ PZS v km 222,670; 223,791 a 227,567.   
Celkem 3=3.000 [B]</t>
  </si>
  <si>
    <t>SKŘÍŇ LOGIKY RELÉOVÉHO PŘEJEZDOVÉHO ZABEZPEČOVACÍHO ZAŘÍZENÍ - ÚPRAVA</t>
  </si>
  <si>
    <t>1: Dle technické zprávy, výkresových příloh projektové dokumentace, TKP staveb státních drah a výkazů materiálu projektu a souhrnných částí dokumentace stavby.  
2: Případné PZS v km 222,670; 223,791; 227,567. Vazby na nové TZZ Počerady - Obrnice 1TK a 2.TK. Přepojení kabelů v PZS 227,567 pro čidla počítačů náprav PN-2A a PN-3B (provizorní řešení)  
Celkem 3=3.000 [B]</t>
  </si>
  <si>
    <t>1. Položka obsahuje:  
 – úpravu skříně logiky reléového přejezdového zabezpečovacího zařízení, potřebného pomocného materiálu a dopravy do staveništního skladu  
 – úpravu skříňky místního ovládání přejezdového zabezpečovacího zařízení včetně pomocného materiálu, dopravu do staveništního skladu  
2. Položka neobsahuje:  
 X  
3. Způsob měření:  
Udává se počet kusů kompletní konstrukce nebo práce.</t>
  </si>
  <si>
    <t>1: Dle technické zprávy, výkresových příloh projektové dokumentace, TKP staveb státních drah a výkazů materiálu projektu a souhrnných částí dokumentace stavby.  
2: Výkop pro kabelový stojánek pro čidla počítačů nápráv (montáž i demontáž).  
Celkem 2=2.000 [B]</t>
  </si>
  <si>
    <t>1: Dle technické zprávy, výkresových příloh projektové dokumentace, TKP staveb státních drah a výkazů materiálu projektu a souhrnných částí dokumentace stavby.  
2: Zásyp kabelového stojánku pro čidla počítačů náprav (montáž i demontáž)  
Celkem 2=2.000 [B]</t>
  </si>
  <si>
    <t>1: Dle technické zprávy, výkresových příloh projektové dokumentace, TKP staveb státních drah a výkazů materiálu projektu a souhrnných částí dokumentace stavby.  
2: Přezkoušení výpichu dálkového kabelu (montáž i demontáž).  
Celkem 2=2.000 [B]</t>
  </si>
  <si>
    <t>1: Dle technické zprávy, výkresových příloh projektové dokumentace, TKP staveb státních drah a výkazů materiálu projektu a souhrnných částí dokumentace stavby.  
2: Čidla počítačů náprav PN-2A a PN-3B. Čidlo PN-2A musí být delší přívodní kabel(10m)!  
Celkem 2=2.000 [B]</t>
  </si>
  <si>
    <t>1: Dle technické zprávy, výkresových příloh projektové dokumentace, TKP staveb státních drah a výkazů materiálu projektu a souhrnných částí dokumentace stavby.  
2: Provizorní čidla počítačů náprav PN-2A a PN-3B. Čidlo PN-3B musí být delší přívodní kabel (10m)!  
Celkem 2=2.000 [B]</t>
  </si>
  <si>
    <t>75C918</t>
  </si>
  <si>
    <t>SNÍMAČ POČÍTAČE NÁPRAV - DEMONTÁŽ</t>
  </si>
  <si>
    <t>1: Dle technické zprávy, výkresových příloh projektové dokumentace, TKP staveb státních drah a výkazů materiálu projektu a souhrnných částí dokumentace stavby.  
2: Provizorní čidla počítačů náprav PN-2A a PN-3B - demontáž  
Celkem 2=2.000 [B]</t>
  </si>
  <si>
    <t>1: Dle technické zprávy, výkresových příloh projektové dokumentace, TKP staveb státních drah a výkazů materiálu projektu a souhrnných částí dokumentace stavby.  
2: Kabelový stojánek pro provizorní čidla počítačů náprav PN-2A a PN-3B  
Celkem 1=1.000 [B]</t>
  </si>
  <si>
    <t>1: Dle technické zprávy, výkresových příloh projektové dokumentace, TKP staveb státních drah a výkazů materiálu projektu a souhrnných částí dokumentace stavby.  
2: Kabelový stojánek pro provizorní čidla počítačů náprav PN-2A, PN-3B  
Celkem 1=1.000 [B]</t>
  </si>
  <si>
    <t>75D158</t>
  </si>
  <si>
    <t>KABELOVÝ OBJEKT - DEMONTÁŽ</t>
  </si>
  <si>
    <t>1: Dle technické zprávy, výkresových příloh projektové dokumentace, TKP staveb státních drah a výkazů materiálu projektu a souhrnných částí dokumentace stavby.  
2: Kabelový stojánek pro provizorní čidla počítačů náprav PN-2A, PN-3B, demontáž  
Celkem 1=1.000 [B]</t>
  </si>
  <si>
    <t>75IH52</t>
  </si>
  <si>
    <t>UKONČENÍ KABELU DÁLKOVÉHO DO 100 ŽIL</t>
  </si>
  <si>
    <t>1: Dle technické zprávy, výkresových příloh projektové dokumentace, TKP staveb státních drah a výkazů materiálu projektu a souhrnných částí dokumentace stavby.  
2: Ukončení výpichu DK (výpich připravilo OŘ UNL) pro provizorní čidla PN-2A, PN-3B  
Celkem 2=2.000 [B]</t>
  </si>
  <si>
    <t xml:space="preserve">  PS 13-01-11</t>
  </si>
  <si>
    <t>ŽST Obrnice, úpravy SZZ pro TZZ směr Počerady</t>
  </si>
  <si>
    <t>PS 13-01-11</t>
  </si>
  <si>
    <t>1: Dle technické zprávy, výkresových příloh projektové dokumentace, TKP staveb státních drah a výkazů materiálu projektu a souhrnných částí dokumentace stavby.  
2: Doplnění propojovacích kabelů mezi stojany, mezi stojany a indikační deskou, stojany a dálkovým kabelem směr Počerady.    
Celkem 60=60.000 [B]</t>
  </si>
  <si>
    <t>1: Dle technické zprávy, výkresových příloh projektové dokumentace, TKP staveb státních drah a výkazů materiálu projektu a souhrnných částí dokumentace stavby.  
2: Úprava indikačního panelu.  
Celkem 1=1.000 [B]</t>
  </si>
  <si>
    <t>1: Dle technické zprávy, výkresových příloh projektové dokumentace, TKP staveb státních drah a výkazů materiálu projektu a souhrnných částí dokumentace stavby.  
2: Úprava stávajících stojanů SZZ, úvazka TZZ Počerady - Obrnice 1.Tk a 2.TK  
Celkem 2=2.000 [B]</t>
  </si>
  <si>
    <t>1: Dle technické zprávy, výkresových příloh projektové dokumentace, TKP staveb státních drah a výkazů materiálu projektu a souhrnných částí dokumentace stavby.  
2: Přezkoušení vlakových cest od/do ŽST Počerady 1.TK a 2.TK  
Celkem 28=28.000 [B]</t>
  </si>
  <si>
    <t>1: Dle technické zprávy, výkresových příloh projektové dokumentace, TKP staveb státních drah a výkazů materiálu projektu a souhrnných částí dokumentace stavby.  
2: Přezkoušení TZZ Počerady - Obrnice, část v ŽST Obrnice 1.TK a 2.TK  
Celkem 20=20.000 [B]</t>
  </si>
  <si>
    <t>1: Dle technické zprávy, výkresových příloh projektové dokumentace, TKP staveb státních drah a výkazů materiálu projektu a souhrnných částí dokumentace stavby.  
2: Úprava PZ SZZ Obrnice  
Celkem 1=1.000 [B]</t>
  </si>
  <si>
    <t>1: Dle technické zprávy, výkresových příloh projektové dokumentace, TKP staveb státních drah a výkazů materiálu projektu a souhrnných částí dokumentace stavby.  
2: Skříňě s výstojí kolejových úseků pro 1.TK a 2.TK v ŽST Obrnice včetně přenosového systému do sousední stanice.   
Celkem 2=2.000 [B]</t>
  </si>
  <si>
    <t>13183</t>
  </si>
  <si>
    <t>HLOUBENÍ JAM ZAPAŽ I NEPAŽ TŘ II</t>
  </si>
  <si>
    <t>1: Dle technické zprávy, výkresových příloh projektové dokumentace, TKP staveb státních drah a výkazů materiálu projektu a souhrnných částí dokumentace stavby.  
2: Výkop pro náhradů stojánků počítačů náprav.  
Celkem 1=1.000 [B]</t>
  </si>
  <si>
    <t>1: Dle technické zprávy, výkresových příloh projektové dokumentace, TKP staveb státních drah a výkazů materiálu projektu a souhrnných částí dokumentace stavby.  
2: Zásyp stojánku počítačů náprav.  
Celkem 1=1.000 [B]</t>
  </si>
  <si>
    <t>1: Dle technické zprávy, výkresových příloh projektové dokumentace, TKP staveb státních drah a výkazů materiálu projektu a souhrnných částí dokumentace stavby.  
2: Čidla počítačů náprav POPB1, POPB2. Obě čidla musí být delší přívodní kabel (10m)!  
Celkem 2=2.000 [B]</t>
  </si>
  <si>
    <t>1: Dle technické zprávy, výkresových příloh projektové dokumentace, TKP staveb státních drah a výkazů materiálu projektu a souhrnných částí dokumentace stavby.  
2: Kabelový stojánek pro čidla počítačů náprav OPB1, POPB3 a pro čidla OPB2,POPB4  
Celkem 2=2.000 [B]</t>
  </si>
  <si>
    <t>1: Dle technické zprávy, výkresových příloh projektové dokumentace, TKP staveb státních drah a výkazů materiálu projektu a souhrnných částí dokumentace stavby.  
2: Demontáž kabelových stojáneků čidel počítačů náprav OPB1 a OPB2  
Celkem 2=2.000 [B]</t>
  </si>
  <si>
    <t>D.2.1.1</t>
  </si>
  <si>
    <t>Kolejový svršek a spodek</t>
  </si>
  <si>
    <t xml:space="preserve">  SO 12-10-02</t>
  </si>
  <si>
    <t>Počerady - Obrnice, železniční svršek - propustek v km 222,091</t>
  </si>
  <si>
    <t>SO 12-10-02</t>
  </si>
  <si>
    <t>Všeobecné podmínky:</t>
  </si>
  <si>
    <t>02910</t>
  </si>
  <si>
    <t>OSTATNÍ POŽADAVKY - ZEMĚMĚŘIČSKÁ MĚŘENÍ</t>
  </si>
  <si>
    <t>KPL</t>
  </si>
  <si>
    <t>veškeré náklady na geodetickou činnost - např. vytyčení, koordinační činnosi, vytyčení sítí apod.</t>
  </si>
  <si>
    <t>1: Dle technické zprávy, výkresových příloh projektové dokumentace, TKP staveb státních drah a výkazů materiálu projektu a souhrnných částí dokumentace stavby.  
2: 1  
Celkem 1=1.000 [A]</t>
  </si>
  <si>
    <t>zahrnuje veškeré náklady spojené s objednatelem požadovanými pracemi,   
- pro stanovení orientační investorské ceny určete jednotkovou cenu jako 1% odhadované ceny stavby</t>
  </si>
  <si>
    <t>R015150</t>
  </si>
  <si>
    <t>908</t>
  </si>
  <si>
    <t>NEOCEŇOVAT - POPLATKY ZA LIKVIDACI ODPADŮ NEKONTAMINOVANÝCH VČETNĚ DOPRAVY NA SKLÁDKU A VEŠKERÉ MANIPULACE- 17 05 08 ŠTĚRK Z KOLEJIŠTĚ (ODPAD PO RECYKLACI)</t>
  </si>
  <si>
    <t>T</t>
  </si>
  <si>
    <t>Položku NENACEŇOVAT v rámci výběrového řízení na zhotovení stavby, viz SO 90-90</t>
  </si>
  <si>
    <t>1: Dle technické zprávy, výkresových příloh projektové dokumentace, TKP staveb státních drah a výkazů materiálu projektu a souhrnných částí dokumentace stavby.  
2: 10m*5,5m2*2,1t/m3  
Celkem 115,5=115.500 [A]</t>
  </si>
  <si>
    <t>1. Položka obsahuje:  
- veškeré poplatky provozovateli skládky, recyklační linky nebo jiného zařízení na zpracování nebo likvidaci odpadů související s převzetím, uložením, zpracováním nebo likvidací odpadu    
- náklady spojené s dopravou z místa stavby na místo převzetí provozovatelem skládky, recyklační linky nebo jiného zařízení na zpracování nebo likvidaci odpadů    
- náklady spojené s vyložením a manipulací s materiálem v místě skládky    
- náklady spojené s naložením a manipulací materiálem  
2. Způsob měření:  
Tunou se rozumí hmotnost odpadu vytříděného v souladu se zákonem č. 541/2020 Sb., o nakládání s odpady, v platném znění.</t>
  </si>
  <si>
    <t>R015331</t>
  </si>
  <si>
    <t>929</t>
  </si>
  <si>
    <t>NEOCEŇOVAT - POPLATKY ZA LIKVIDACI ODPADŮ NEKONTAMIN VČETNĚ DOPRAVY NA SKLÁDKU A VEŠKERÉ MANIPULACE- 170401 ODPAD MĚDI A JEJICH SLITIN, 170402 ODPAD HLINÍKU, 170105 ŽELEZNÝ ŠROT, 170407 SMĚSNÉ KOVY</t>
  </si>
  <si>
    <t>1: Dle technické zprávy, výkresových příloh projektové dokumentace, TKP staveb státních drah a výkazů materiálu projektu a souhrnných částí dokumentace stavby.  
2: (17+2*42)*4*0,025  
Celkem 10,1=10.100 [A]</t>
  </si>
  <si>
    <t>1. Položka obsahuje:     
 - železný šrot je majetkem objednatele-investora, cena respektuje pouze dopravu na místo určené investorem stavby (stavební dvůr SŽ)       
 - náklady spojené s dopravou odpadu z místa stavby na místo převzetí provozovatelem skládky, recyklační linky nebo jiného zařízení na zpracování nebo likvidaci odpadů                                                                                                                                                                                                                                                                                                                                                                                                    
2. Způsob měření:     
Tunou se rozumí hmotnost odpadu vytříděného v souladu se zákonem č. 541/2001 Sb., o nakládání s odpady, v platném znění.</t>
  </si>
  <si>
    <t>Zemní práce:</t>
  </si>
  <si>
    <t>18110</t>
  </si>
  <si>
    <t>ÚPRAVA PLÁNĚ SE ZHUTNĚNÍM V HORNINĚ TŘ. I</t>
  </si>
  <si>
    <t>M2</t>
  </si>
  <si>
    <t>1: Dle technické zprávy, výkresových příloh projektové dokumentace, TKP staveb státních drah a výkazů materiálu projektu a souhrnných částí dokumentace stavby.  
2: 10m*11m  
Celkem 110=110.000 [A]</t>
  </si>
  <si>
    <t>položka zahrnuje úpravu pláně včetně vyrovnání výškových rozdílů. Míru zhutnění určuje projekt.</t>
  </si>
  <si>
    <t>Komunikace:</t>
  </si>
  <si>
    <t>512550</t>
  </si>
  <si>
    <t>KOLEJOVÉ LOŽE - ZŘÍZENÍ Z KAMENIVA HRUBÉHO DRCENÉHO (ŠTĚRK)</t>
  </si>
  <si>
    <t>1: Dle technické zprávy, výkresových příloh projektové dokumentace, TKP staveb státních drah a výkazů materiálu projektu a souhrnných částí dokumentace stavby.  
2: 10m*6,2m2  
Celkem 62=62.000 [A]</t>
  </si>
  <si>
    <t>1. Položka obsahuje:  
 – dodávku, dopravu a uložení kameniva předepsané specifikace a frakce v požadované míře zhutnění  
2. Položka neobsahuje:  
 X  
3. Způsob měření:  
Měří se objem kolejového lože v projektovaném profilu.</t>
  </si>
  <si>
    <t>513550</t>
  </si>
  <si>
    <t>KOLEJOVÉ LOŽE - DOPLNĚNÍ Z KAMENIVA HRUBÉHO DRCENÉHO (ŠTĚRK)</t>
  </si>
  <si>
    <t>5 % z celkového objemu na SVÚ</t>
  </si>
  <si>
    <t>1: Dle technické zprávy, výkresových příloh projektové dokumentace, TKP staveb státních drah a výkazů materiálu projektu a souhrnných částí dokumentace stavby.  
2: 100m*5,5m2*0,05  
Celkem 27,5=27.500 [A]</t>
  </si>
  <si>
    <t>52X000</t>
  </si>
  <si>
    <t>KOLEJ ZPĚTNĚ NAMONTOVANÁ Z VYZÍSKANÉHO MATERIÁLU</t>
  </si>
  <si>
    <t>1: Dle technické zprávy, výkresových příloh projektové dokumentace, TKP staveb státních drah a výkazů materiálu projektu a souhrnných částí dokumentace stavby.  
2: 2*10m  
Celkem 20=20.000 [A]</t>
  </si>
  <si>
    <t>1. Položka obsahuje:  
 – ověření kvality vyzískaných materiálů s případnou regenerací do předpisového stavu  
 – defektoskopické zkoušky kolejnic, jsou-li vyžadovány  
 – dopravu smontovaných kolejových polí nebo součástí z montážní základny na místo určení, pokud si to zvolená technologie pokládky vyžaduje  
 – zřízení koleje pomocí kolejových polí za použití vhodného kladecího prostředku  
 – sespojkování kolejových polí bez jejich svaření  
  – směrovou a výškovou úpravu koleje do předepsané polohy včetně stabilizace kolejového lože  
 – očištění a naolejování spojkových a svěrkových šroubů před zahájením provozu  
 – pomocné a dokončovací práce  
 – případné ztížení práce při překážách na jedné nebo obou stranách, v tunelu i při rekonstrukcích  
2. Položka neobsahuje:  
 – zřízení kolejového lože  
 – svařování kolejnic do bezstykové koleje  
 – broušení koleje  
 – případnou dodávku a montáž pražcových kotev  
 – následnou úpravu směrového a výškového uspořádání koleje  
3. Způsob měření:  
Měří se délka koleje ve smyslu ČSN 73 6360, tj. v ose koleje.</t>
  </si>
  <si>
    <t>542121</t>
  </si>
  <si>
    <t>SMĚROVÉ A VÝŠKOVÉ VYROVNÁNÍ KOLEJE NA PRAŽCÍCH BETONOVÝCH DO 0,05 M</t>
  </si>
  <si>
    <t>1: Dle technické zprávy, výkresových příloh projektové dokumentace, TKP staveb státních drah a výkazů materiálu projektu a souhrnných částí dokumentace stavby.  
2: 2*100 m  
Celkem 200=200.000 [A]</t>
  </si>
  <si>
    <t>1. Položka obsahuje:  
 – podbíjení pražců, vyrovnání nivelety stávající koleje nebo výhybkové konstrukce do 50 mm při zapojování na novostavbu (přechodový úsek)  
 – příplatky za ztížené podmínky při práci v koleji, např. překážky po stranách koleje, práci v tunelu apod.  
2. Položka neobsahuje:  
 – případné doplnění štěrkového lože  
3. Způsob měření:  
Měří se délka koleje ve smyslu ČSN 73 6360, tj. v ose koleje.</t>
  </si>
  <si>
    <t>543411</t>
  </si>
  <si>
    <t>VÝMĚNA UPEVNĚNÍ (ŠROUBŮ, SPON, SVĚREK, KROUŽKŮ) TUHÉHO</t>
  </si>
  <si>
    <t>PÁR</t>
  </si>
  <si>
    <t>délka demontovaného svršku + 3 m na kažadou stranu na nedementovaném</t>
  </si>
  <si>
    <t>1: Dle technické zprávy, výkresových příloh projektové dokumentace, TKP staveb státních drah a výkazů materiálu projektu a souhrnných částí dokumentace stavby.  
2: 17+2*42  
Celkem 101=101.000 [A]</t>
  </si>
  <si>
    <t>1. Položka obsahuje:  
 – dodávku a uložení vyměňovaného materiálu, ať nového, regenerovaného nebo vyzískaného  
 – případné doplnění ostatního drobného kolejiva  
 – naložení a odvoz demontovaného materiálu do skladu nebo na likvidaci  
 – příplatky za ztížené podmínky při práci v koleji, např. překážky po stranách koleje, práci v tunelu ap.  
2. Položka neobsahuje:  
 X  
3. Způsob měření:  
Udává se vždy pár, tj. po dvou kusech úložných ploch kolejnice na každém pražci.</t>
  </si>
  <si>
    <t>545111</t>
  </si>
  <si>
    <t>SVAR KOLEJNIC (STEJNÉHO TVARU) 60 E2, R 65 JEDNOTLIVĚ</t>
  </si>
  <si>
    <t>1: Dle technické zprávy, výkresových příloh projektové dokumentace, TKP staveb státních drah a výkazů materiálu projektu a souhrnných částí dokumentace stavby.  
2: 2 ks  
Celkem 2=2.000 [A]</t>
  </si>
  <si>
    <t>Jednotlivým svarem se rozumí svar, který splňuje některé z následujících kriterií:  
–  počet svarů v jednom objektu je menší než 20 ks  
–  při vevařování lepených izolovaných styků a dilatačních zařízení do kolejí  
–  závěrný svar při zřizování bezstykové koleje ve smyslu předpisu S3/2  
Svar, který nesplňuje ani jedno z výše uvedených kriterií, je svar průběžný  
1. Položka obsahuje:  
 – úpravu koleje nebo výhybky, tj. povolení upevňovadel do vzdálenosti předepsané předpisem S3/2, jejich případná ojedinělá výměna, úprava dilatačních spar, vyrovnání kolejnic výškové a směrové, podbití stykových pražců, demontáž spojek a jejich odvoz na určené místo nebo do šrotu, případné obroušení nutných ploch apod., tak, aby mohl být vyhotoven svar, utažení upevňovadel  
–  úpravu kolejového lože pro nasazení formy, zpětnou úprava do profilu  
 – svaření kolejnic nebo části výhybek, opracování a obroušení svaru  
 – úprava koleje nebo výhybkové konstrukce do stavu před svařováním  
 – příplatky za ztížené podmínky při práci v koleji, např. překážky po stranách koleje, práci v tunelu ap.  
2. Položka neobsahuje:  
 – případné řezání koleje  
3. Způsob měření:  
Udává se počet kusů kompletní konstrukce nebo práce.</t>
  </si>
  <si>
    <t>545121</t>
  </si>
  <si>
    <t>SVAR KOLEJNIC (STEJNÉHO TVARU) 49 E1, T JEDNOTLIVĚ</t>
  </si>
  <si>
    <t>1: Dle technické zprávy, výkresových příloh projektové dokumentace, TKP staveb státních drah a výkazů materiálu projektu a souhrnných částí dokumentace stavby.  
2: 2ks  
Celkem 2=2.000 [A]</t>
  </si>
  <si>
    <t>549331</t>
  </si>
  <si>
    <t>ZŘÍZENÍ BEZSTYKOVÉ KOLEJE NA STÁVAJÍCÍCH ÚSECÍCH V KOLEJI</t>
  </si>
  <si>
    <t>1: Dle technické zprávy, výkresových příloh projektové dokumentace, TKP staveb státních drah a výkazů materiálu projektu a souhrnných částí dokumentace stavby.  
2: 2*150m  
Celkem 300=300.000 [A]</t>
  </si>
  <si>
    <t>1. Položka obsahuje:  
 – úprava dilatačních spár a následné utažení upevňovadel  
 – montážní přípravky na zajištění podmínek daných předpisem SŽDC S 3/2, zejména dodržení upínací teploty  
 – směrovou a výškovou úpravu koleje  
 – podbíjení pražců, vyrovnání nivelety koleje nebo výhybkové konstrukce do 50 mm při zapojování na novostavbu (přechodový úsek)  
 – příplatky za ztížené podmínky při práci v koleji, např. překážky po stranách koleje, práci v tunelu ap.  
2. Položka neobsahuje:  
 – případné doplnění kolejového lože  
 – svary  
3. Způsob měření:  
Měří se délka koleje ve smyslu ČSN 73 6360, tj. v ose koleje.</t>
  </si>
  <si>
    <t>549510</t>
  </si>
  <si>
    <t>ŘEZÁNÍ KOLEJNIC</t>
  </si>
  <si>
    <t>1: Dle technické zprávy, výkresových příloh projektové dokumentace, TKP staveb státních drah a výkazů materiálu projektu a souhrnných částí dokumentace stavby.  
2: 4ks  
Celkem 4=4.000 [A]</t>
  </si>
  <si>
    <t>1. Položka obsahuje:  
 – rozřezání kolejnic všech profilů  
 – příplatky za ztížené podmínky při práci v koleji, např. překážky po stranách koleje, práci v tunelu ap.  
2. Položka neobsahuje:  
 X  
3. Způsob měření:  
Udává se počet kusů kompletní konstrukce nebo práce..</t>
  </si>
  <si>
    <t>Ostatní práce:</t>
  </si>
  <si>
    <t>965010</t>
  </si>
  <si>
    <t>ODSTRANĚNÍ KOLEJOVÉHO LOŽE A DRÁŽNÍCH STEZEK</t>
  </si>
  <si>
    <t>1: Dle technické zprávy, výkresových příloh projektové dokumentace, TKP staveb státních drah a výkazů materiálu projektu a souhrnných částí dokumentace stavby.  
2: 10m*5,5m2  
Celkem 55=55.000 [A]</t>
  </si>
  <si>
    <t>1. Položka obsahuje:  
 – odstranění kolejového lože ručně nebo mechanizací, a to po nebo bez sejmutí kolejového roštu  
 – příplatky za ztížené podmínky při práci v kolejišti, např. za překážky na straně koleje apod.  
 – naložení vybouraného materiálu na dopravní prostředek  
2. Položka neobsahuje:  
 – odvoz vybouraného materiálu do skladu nebo na likvidaci  
 – poplatky za likvidaci odpadů, nacení se položkami ze ssd 0  
3. Způsob měření:  
Měří se metry krychlové odtěženého kolejového lože v ulehlém (původním) stavu.</t>
  </si>
  <si>
    <t>965114</t>
  </si>
  <si>
    <t>DEMONTÁŽ KOLEJE NA BETONOVÝCH PRAŽCÍCH ROZEBRÁNÍM DO SOUČÁSTÍ</t>
  </si>
  <si>
    <t>1: Dle technické zprávy, výkresových příloh projektové dokumentace, TKP staveb státních drah a výkazů materiálu projektu a souhrnných částí dokumentace stavby.  
2: 2*10 m  
Celkem 20=20.000 [A]</t>
  </si>
  <si>
    <t>1. Položka obsahuje:  
 – uvolnění kolejového roštu z kolejového lože  
 – odstranění kolejnicových propojek, uzemnění a jiného vybavení  
 – případné rozřezání kolejového roštu  
 – úplné rozebrání koleje v místě demontáže do jednotlivých součástí a jejich hrubé očištění  
 – naložení vybouraného materiálu na dopravní prostředek  
 – příplatky za ztížené podmínky při práci v kolejišti, např. za překážky na straně koleje apod.  
2. Položka neobsahuje:  
 – odvoz vybouraného materiálu na montážní základnu nebo na likvidaci  
 – poplatky za likvidaci odpadů, nacení se položkami ze ssd 0  
3. Způsob měření:  
Měří se délka koleje ve smyslu ČSN 73 6360, tj. v ose koleje.</t>
  </si>
  <si>
    <t xml:space="preserve">  SO 12-10-04</t>
  </si>
  <si>
    <t>Počerady - Obrnice, železniční svršek - propustek v km 227,575</t>
  </si>
  <si>
    <t>SO 12-10-04</t>
  </si>
  <si>
    <t>R015130</t>
  </si>
  <si>
    <t>905</t>
  </si>
  <si>
    <t>NEOCEŇOVAT - POPLATKY ZA LIKVIDACI ODPADŮ NEKONTAMINOVANÝCH VČETNĚ DOPRAVY NA SKLÁDKU A VEŠKERÉ MANIPULACE - 17 03 02 VYBOURANÝ ASFALTOVÝ BETON BEZ DEHTU</t>
  </si>
  <si>
    <t>1: Dle technické zprávy, výkresových příloh projektové dokumentace, TKP staveb státních drah a výkazů materiálu projektu a souhrnných částí dokumentace stavby.  
2: 1,8m*6m*0,1m*2,2t/m3  
Celkem 2,376=2.376 [A]</t>
  </si>
  <si>
    <t>1: Dle technické zprávy, výkresových příloh projektové dokumentace, TKP staveb státních drah a výkazů materiálu projektu a souhrnných částí dokumentace stavby.  
2: 8m*5,5m2*2,1t/m3  
Celkem 92,4=92.400 [A]</t>
  </si>
  <si>
    <t>1: Dle technické zprávy, výkresových příloh projektové dokumentace, TKP staveb státních drah a výkazů materiálu projektu a souhrnných částí dokumentace stavby.  
2: 8m*6m2  
Celkem 48=48.000 [A]</t>
  </si>
  <si>
    <t>1: Dle technické zprávy, výkresových příloh projektové dokumentace, TKP staveb státních drah a výkazů materiálu projektu a souhrnných částí dokumentace stavby.  
2: 2*8m  
Celkem 16=16.000 [A]</t>
  </si>
  <si>
    <t>Přidružená stavební výroba:</t>
  </si>
  <si>
    <t>1. Položka obsahuje:  
 – montáž snímače počítače náprav včetně zapojení kabelových forem (včetně měření a zapojení po měření), přezkoušení  
 – montáž snímače počítače náprav se všemi pomocnými a doplňujícími pracemi a součástmi, případné použití mechanizmů, včetně dopravy ze skladu k místu montáže  
2. Položka neobsahuje:  
 X  
3. Způsob měření:  
Udává se počet kusů kompletní konstrukce nebo práce.</t>
  </si>
  <si>
    <t>1. Položka obsahuje:  
 – demontáž snímače počítače náprav včetně odpojení kabelových přívodů  
 – demontáž snímače počítače náprav se všemi pomocnými a doplňujícími pracemi a součástmi, případné použití mechanizmů, včetně dopravy z místa demontáže do skladu  
 – naložení vybouraného materiálu na dopravní prostředek  
 – odvoz vybouraného materiálu do skladu nebo na likvidaci  
2. Položka neobsahuje:  
 – poplatek za likvidaci odpadů (nacení se dle SSD 0)  
3. Způsob měření:  
Udává se počet kusů kompletní konstrukce nebo práce.</t>
  </si>
  <si>
    <t>1: Dle technické zprávy, výkresových příloh projektové dokumentace, TKP staveb státních drah a výkazů materiálu projektu a souhrnných částí dokumentace stavby.  
2: 8m*5,5m  
Celkem 44=44.000 [A]</t>
  </si>
  <si>
    <t>965111</t>
  </si>
  <si>
    <t>DEMONTÁŽ KOLEJE NA BETONOVÝCH PRAŽCÍCH DO KOLEJOVÝCH POLÍ</t>
  </si>
  <si>
    <t>1: Dle technické zprávy, výkresových příloh projektové dokumentace, TKP staveb státních drah a výkazů materiálu projektu a souhrnných částí dokumentace stavby.  
2: 8m*2  
Celkem 16=16.000 [A]</t>
  </si>
  <si>
    <t>(Položka určena víceméně pro vyjmutí a zpětné vložení, např. v provizorních stavech.)  
1. Položka obsahuje:  
 – uvolnění kolejového roštu z kolejového lože  
 – odstranění kolejnicových propojek, uzemnění a jiného vybavení  
 – případné rozřezání kolejového roštu  
 – úplné rozebrání koleje v místě demontáže do kolejových polí a jejich hrubé očištění  
 – přeložení na vhodnou deponii v blízkosti místa demontáže, popř. naložení na dopravní prostředek  
 – příplatky za ztížené podmínky při práci v kolejišti, např. za překážky na straně koleje apod.  
2. Položka neobsahuje:  
 X  
3. Způsob měření:  
Měří se délka koleje ve smyslu ČSN 73 6360, tj. v ose koleje.</t>
  </si>
  <si>
    <t>965311</t>
  </si>
  <si>
    <t>ROZEBRÁNÍ PŘEJEZDU, PŘECHODU Z DÍLCŮ</t>
  </si>
  <si>
    <t>včetně asfaltu mezi kolejemi</t>
  </si>
  <si>
    <t>1: Dle technické zprávy, výkresových příloh projektové dokumentace, TKP staveb státních drah a výkazů materiálu projektu a souhrnných částí dokumentace stavby.  
2: 21,5m2  
Celkem 21,5=21.500 [A]</t>
  </si>
  <si>
    <t>1. Položka obsahuje:  
 – rozebrání železničního přejezdu nebo přechodu do součástí včetně hrubého očištění  
 – naložení vybouraného materiálu na dopravní prostředek  
 – příplatky za ztížené podmínky při práci v kolejišti, např. za překážky na straně koleje apod.  
2. Položka neobsahuje:  
 – náklady na zřízení a odstranění dopravního značení objízdné trasy  
 – odvoz vybouraného materiálu do skladu nebo na likvidaci  
 – poplatky za likvidaci odpadů, nacení se položkami ze ssd 0  
3. Způsob měření:  
Měří se půdorysná plocha (pojízdná nebo pochozí) vlastní přejezdové konstrukce tvořené daným systémem. kolejnice a žlábky se z plochy neodečítají. Do plochy se nezapočítávají ochranné klíny, prahové vpusti apod.</t>
  </si>
  <si>
    <t>R921332</t>
  </si>
  <si>
    <t>ZPĚTNÁ MONTÁŽ PŘEJEZDU, PŘECHODU Z DÍLCŮ</t>
  </si>
  <si>
    <t>včetně nového asfaltu mezi kolejemi</t>
  </si>
  <si>
    <t>1. Položka obsahuje:  
 – úpravu a hutnění podloží přejezdové konstrukce  
 – montáž přejezdové konstrukce z dílů a součástí na místě při přerušení železničního a silničního provozu  
 – speciální montážní nářadí, závěsné zařízení  
 – ochranné náběhy, koncové i mezilehlé zarážky, podélnou fixaci atd.  
 – příplatky za ztížené podmínky vyskytující se při zřízení přejezdu, např. za překážky na straně koleje ap .   
–  případnou výměnu poškozených částí přejezdové konstrukce během její demontáže.  
2. Položka neobsahuje:  
 – zřízení, pronájem a odstranění dopravního značení objízdné trasy  
 – úpravy koleje (např. posun pražců, doplnění kolejového lože, směrová a výšková úprava)  
 – silniční panely v přechodu těles  
 – prahovou vpusť  
3. Způsob měření:  
Měří se půdorysná plocha (pojízdná nebo pochozí) vlastní přejezdové konstrukce tvořené daným systémem. kolejnice a žlábky se z plochy neodečítají. Do plochy se nezapočítávají ochranné klíny, prahové vpusti apod.</t>
  </si>
  <si>
    <t xml:space="preserve">  SO 12-10-05</t>
  </si>
  <si>
    <t>Počerady - Obrnice, železniční svršek - propustek v km 228,550</t>
  </si>
  <si>
    <t>SO 12-10-05</t>
  </si>
  <si>
    <t>Výměna svěrek ŽS3 za ŽS4 - délka demontovaného svršku + 3 m na kažadou stranu na nedementovaném</t>
  </si>
  <si>
    <t xml:space="preserve">  SO 12-10-06</t>
  </si>
  <si>
    <t>Počerady - Obrnice, železniční svršek - propustek v km 231,150</t>
  </si>
  <si>
    <t>SO 12-10-06</t>
  </si>
  <si>
    <t>1: Dle technické zprávy, výkresových příloh projektové dokumentace, TKP staveb státních drah a výkazů materiálu projektu a souhrnných částí dokumentace stavby.  
2: 28m*5,5m2*2,1t/m3  
Celkem 323,4=323.400 [A]</t>
  </si>
  <si>
    <t>1: Dle technické zprávy, výkresových příloh projektové dokumentace, TKP staveb státních drah a výkazů materiálu projektu a souhrnných částí dokumentace stavby.  
2: 28m*5,5m2  
Celkem 154=154.000 [A]</t>
  </si>
  <si>
    <t>1: Dle technické zprávy, výkresových příloh projektové dokumentace, TKP staveb státních drah a výkazů materiálu projektu a souhrnných částí dokumentace stavby.  
2: 680m*5,5m2*0,05  
Celkem 187=187.000 [A]</t>
  </si>
  <si>
    <t>1: Dle technické zprávy, výkresových příloh projektové dokumentace, TKP staveb státních drah a výkazů materiálu projektu a souhrnných částí dokumentace stavby.  
2: 2*28m  
Celkem 56=56.000 [A]</t>
  </si>
  <si>
    <t>1: Dle technické zprávy, výkresových příloh projektové dokumentace, TKP staveb státních drah a výkazů materiálu projektu a souhrnných částí dokumentace stavby.  
2: 2*780m+2*785m  
Celkem 3130=3 130.000 [A]</t>
  </si>
  <si>
    <t>1: Dle technické zprávy, výkresových příloh projektové dokumentace, TKP staveb státních drah a výkazů materiálu projektu a souhrnných částí dokumentace stavby.  
2: 6ks  
Celkem 6=6.000 [A]</t>
  </si>
  <si>
    <t xml:space="preserve">  SO 12-11-04</t>
  </si>
  <si>
    <t>Počerady - Obrnice, železniční spodek - propustek v km 227,575</t>
  </si>
  <si>
    <t>SO 12-11-04</t>
  </si>
  <si>
    <t>R015111</t>
  </si>
  <si>
    <t>901</t>
  </si>
  <si>
    <t>NEOCEŇOVAT - POPLATKY ZA LIKVIDACI ODPADŮ NEKONTAMINOVANÝCH VČETNĚ DOPRAVY NA SKLÁDKU A VEŠKERÉ MANIPULACE - 17 05 04 VYTĚŽENÉ ZEMINY A HORNINY - I. TŘÍDA TĚŽITELNOSTI</t>
  </si>
  <si>
    <t>1: Dle technické zprávy, výkresových příloh projektové dokumentace, TKP staveb státních drah a výkazů materiálu projektu a souhrnných částí dokumentace stavby.  
2: (14m2*8m)*2,0  
Celkem 224=224.000 [A]</t>
  </si>
  <si>
    <t>12373</t>
  </si>
  <si>
    <t>ODKOP PRO SPOD STAVBU SILNIC A ŽELEZNIC TŘ. I</t>
  </si>
  <si>
    <t>1: Dle technické zprávy, výkresových příloh projektové dokumentace, TKP staveb státních drah a výkazů materiálu projektu a souhrnných částí dokumentace stavby.  
2: 14m2*8m  
Celkem 112=112.000 [A]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</si>
  <si>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</si>
  <si>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1: Dle technické zprávy, výkresových příloh projektové dokumentace, TKP staveb státních drah a výkazů materiálu projektu a souhrnných částí dokumentace stavby.  
2: 10m*8m  
Celkem 80=80.000 [A]</t>
  </si>
  <si>
    <t>501101</t>
  </si>
  <si>
    <t>ZŘÍZENÍ KONSTRUKČNÍ VRSTVY TĚLESA ŽELEZNIČNÍHO SPODKU ZE ŠTĚRKODRTI NOVÉ</t>
  </si>
  <si>
    <t>Konstrukční vrstva tloušťky 0,35 m ze štěrkodrti frakce 0/63 mm</t>
  </si>
  <si>
    <t>1: Dle technické zprávy, výkresových příloh projektové dokumentace, TKP staveb státních drah a výkazů materiálu projektu a souhrnných částí dokumentace stavby.  
2: 3,5m2*8m  
Celkem 28=28.000 [A]</t>
  </si>
  <si>
    <t>1. Položka obsahuje:  
 – nákup a dodání štěrkodrtě v požadované kvalitě podle zadávací dokumentace  
 – očištění podkladu, případně zřízení spojovací vrstvy  
 – uložení štěrkodrtě dle předepsaného technologického předpisu  
 – zřízení podkladní nebo konstrukční vrstvy ze štěrkodrtě bez rozlišení šířky, pokládání vrstvy po etapách, případně dílčích vrstvách, včetně pracovních spar a spojů  
 – hutnění na předepsanou míru hutnění  
 – průkazní zkoušky, kontrolní zkoušky a kontrolní měření  
 – úpravu napojení, ukončení a těsnění podél odvodňovacích zařízení, vpustí, šachet apod.  
 – těsnění, tmelení a výplň spar a otvorů  
 – ošetření úložiště po celou dobu práce v něm vč. klimatických opatření  
 – ztížení v okolí inženýrských vedení, konstrukcí a objektů a jejich dočasné zajištění  
 – ztížení provádění včetně hutnění ve ztížených podmínkách a stísněných prostorech  
 – úpravu povrchu vrstvy  
2. Položka neobsahuje:  
 X  
3. Způsob měření:  
Měří se metr krychlový.</t>
  </si>
  <si>
    <t>501430</t>
  </si>
  <si>
    <t>ZŘÍZENÍ KONSTRUKČNÍ VRSTVY TĚLESA ŽELEZNIČNÍHO SPODKU ZE ZEMINY ZLEPŠENÉ (STABILIZOVANÉ) VÁPNO-CEMENTEM</t>
  </si>
  <si>
    <t>Podkladní vrstva ze stabilizované zeminy tl. 0,4 m</t>
  </si>
  <si>
    <t>1: Dle technické zprávy, výkresových příloh projektové dokumentace, TKP staveb státních drah a výkazů materiálu projektu a souhrnných částí dokumentace stavby.  
2: 4m2*5,5m  
Celkem 22=22.000 [A]</t>
  </si>
  <si>
    <t>1. Položka obsahuje:  
 – nákup a dodání materiálů pro uvedenou stabilizaci v požadované kvalitě podle zadávací dokumentace, včetně pojiva  
 – očištění podkladu případně zřízení spojovací vrstvy  
 – uložení materiálů pro stabilizaci dle předepsaného technologického předpisu  
 – zřízení vrstvy na místě nebo z dovezeného materiálu (z mísícího centra), bez rozlišení šířky, pokládání vrstvy po etapách, příp. dílčích vrstvách, včetně pracovních spar a spojů  
 – hutnění na předepsanou míru hutnění  
 – průkazní zkoušky, kontrolní zkoušky a kontrolní měření  
 – úpravu napojení, ukončení a těsnění podél odvodňovacích zařízení, vpustí, šachet apod.  
 – těsnění, tmelení a výplň spar a otvorů  
 – ošetření úložiště po celou dobu práce v něm včetně klimatických opatření  
 – ztížení v okolí vedení, konstrukcí a objektů a jejich dočasné zajištění  
 – ztížení provádění vč. hutnění ve ztížených podmínkách a stísněných prostorech  
 – úpravu povrchu vrstvy  
2. Položka neobsahuje:  
 X  
3. Způsob měření:  
Měří se metr krychlový.</t>
  </si>
  <si>
    <t xml:space="preserve">  SO 12-11-06</t>
  </si>
  <si>
    <t>Počerady - Obrnice, železniční spodek - propustek v km 231,150</t>
  </si>
  <si>
    <t>SO 12-11-06</t>
  </si>
  <si>
    <t>1: Dle technické zprávy, výkresových příloh projektové dokumentace, TKP staveb státních drah a výkazů materiálu projektu a souhrnných částí dokumentace stavby.  
2: (189m3+75m3)*2,0  
Celkem 528=528.000 [A]</t>
  </si>
  <si>
    <t>Odkop pro konstrukční a podkladní vrstvy</t>
  </si>
  <si>
    <t>1: Dle technické zprávy, výkresových příloh projektové dokumentace, TKP staveb státních drah a výkazů materiálu projektu a souhrnných částí dokumentace stavby.  
2: 3,5m2*26m+3,5m2*28m  
Celkem 189=189.000 [A]</t>
  </si>
  <si>
    <t>13173</t>
  </si>
  <si>
    <t>HLOUBENÍ JAM ZAPAŽ I NEPAŽ TŘ. I</t>
  </si>
  <si>
    <t>Odkop pro příkopovou zídku</t>
  </si>
  <si>
    <t>1: Dle technické zprávy, výkresových příloh projektové dokumentace, TKP staveb státních drah a výkazů materiálu projektu a souhrnných částí dokumentace stavby.  
2: 3m2*25m  
Celkem 75=75.000 [A]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</si>
  <si>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</si>
  <si>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zásyp příkopových zídek</t>
  </si>
  <si>
    <t>1: Dle technické zprávy, výkresových příloh projektové dokumentace, TKP staveb státních drah a výkazů materiálu projektu a souhrnných částí dokumentace stavby.  
2: 0,9m2*25m  
Celkem 22,5=22.500 [A]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</si>
  <si>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</si>
  <si>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17551</t>
  </si>
  <si>
    <t>OBSYP POTRUBÍ A OBJEKTŮ ZE ZEMIN NEPROPUSTNÝCH</t>
  </si>
  <si>
    <t>Zásyp u příkopových zídek</t>
  </si>
  <si>
    <t>1: Dle technické zprávy, výkresových příloh projektové dokumentace, TKP staveb státních drah a výkazů materiálu projektu a souhrnných částí dokumentace stavby.  
2: 0,4m2*25m  
Celkem 10=10.000 [A]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</si>
  <si>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  
- zemina vytlačená potrubím o DN do 180mm se od kubatury obsypů neodečítá</t>
  </si>
  <si>
    <t>17581</t>
  </si>
  <si>
    <t>OBSYP POTRUBÍ A OBJEKTŮ Z NAKUPOVANÝCH MATERIÁLŮ</t>
  </si>
  <si>
    <t>štěrkodrť fr. 32/63 - u příkopových zídek</t>
  </si>
  <si>
    <t>1: Dle technické zprávy, výkresových příloh projektové dokumentace, TKP staveb státních drah a výkazů materiálu projektu a souhrnných částí dokumentace stavby.  
2: 0,2m2*25m  
Celkem 5=5.000 [A]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</si>
  <si>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  
- zemina vytlačená potrubím o DN do 180mm se od kubatury obsypů neodečítá</t>
  </si>
  <si>
    <t>1: Dle technické zprávy, výkresových příloh projektové dokumentace, TKP staveb státních drah a výkazů materiálu projektu a souhrnných částí dokumentace stavby.  
2: 10m*28m  
Celkem 280=280.000 [A]</t>
  </si>
  <si>
    <t>Základy:</t>
  </si>
  <si>
    <t>21461C</t>
  </si>
  <si>
    <t>SEPARAČNÍ GEOTEXTILIE DO 300G/M2</t>
  </si>
  <si>
    <t>vyložení rýhy u příkopové zídky filtrační geotextílií min. obj. hm. 250 g/m2</t>
  </si>
  <si>
    <t>1: Dle technické zprávy, výkresových příloh projektové dokumentace, TKP staveb státních drah a výkazů materiálu projektu a souhrnných částí dokumentace stavby.  
2: 7,5m*25m  
Celkem 187,5=187.500 [A]</t>
  </si>
  <si>
    <t>Položka zahrnuje:  
- dodávku předepsané geotextilie  
- úpravu, očištění a ochranu podkladu  
- přichycení k podkladu, případně zatížení  
- úpravy spojů a zajištění okrajů  
- úpravy pro odvodnění  
- nutné přesahy  
- mimostaveništní a vnitrostaveništní dopravu</t>
  </si>
  <si>
    <t>Svislé konstrukce (a kompletní):</t>
  </si>
  <si>
    <t>327325</t>
  </si>
  <si>
    <t>ZDI OPĚRNÉ, ZÁRUBNÍ, NÁBŘEŽNÍ ZE ŽELEZOVÉHO BETONU DO C30/37</t>
  </si>
  <si>
    <t>Ukončení příkopových zídek</t>
  </si>
  <si>
    <t>1: Dle technické zprávy, výkresových příloh projektové dokumentace, TKP staveb státních drah a výkazů materiálu projektu a souhrnných částí dokumentace stavby.  
2: 1,1m2*0,15m  
Celkem 0,165=0.165 [A]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</si>
  <si>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</si>
  <si>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1: Dle technické zprávy, výkresových příloh projektové dokumentace, TKP staveb státních drah a výkazů materiálu projektu a souhrnných částí dokumentace stavby.  
2: 3,5m2*28m  
Celkem 98=98.000 [A]</t>
  </si>
  <si>
    <t>1: Dle technické zprávy, výkresových příloh projektové dokumentace, TKP staveb státních drah a výkazů materiálu projektu a souhrnných částí dokumentace stavby.  
2: 3,5m2*26m  
Celkem 91=91.000 [A]</t>
  </si>
  <si>
    <t>56110</t>
  </si>
  <si>
    <t>PODKLADNÍ BETON</t>
  </si>
  <si>
    <t>Pod příkopové zídky C12/15 X0</t>
  </si>
  <si>
    <t>1: Dle technické zprávy, výkresových příloh projektové dokumentace, TKP staveb státních drah a výkazů materiálu projektu a souhrnných částí dokumentace stavby.  
2: 0.25m2*25m  
Celkem 6,25=6.250 [A]</t>
  </si>
  <si>
    <t>- dodání směsi v požadované kvalitě  
- očištění podkladu  
- uložení směsi dle předepsaného technologického předpisu a zhutnění vrstvy v předepsané tloušťce  
- zřízení vrstvy bez rozlišení šířky, pokládání vrstvy po etapách, včetně pracovních spar a spojů  
- úpravu napojení, ukončení  
- úpravu dilatačních spar včetně předepsané výztuže  
- nezahrnuje postřiky, nátěry  
- nezahrnuje úpravu povrchu krytu</t>
  </si>
  <si>
    <t>711111</t>
  </si>
  <si>
    <t>IZOLACE BĚŽNÝCH KONSTRUKCÍ PROTI ZEMNÍ VLHKOSTI ASFALTOVÝMI NÁTĚRY</t>
  </si>
  <si>
    <t>nátěr prefabirkátů UCH 0</t>
  </si>
  <si>
    <t>1: Dle technické zprávy, výkresových příloh projektové dokumentace, TKP staveb státních drah a výkazů materiálu projektu a souhrnných částí dokumentace stavby.  
2: (0,87m+1,3m+1,5m)*25m  
Celkem 91,75=91.750 [A]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</si>
  <si>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geotextilii</t>
  </si>
  <si>
    <t>Potrubí:</t>
  </si>
  <si>
    <t>899523</t>
  </si>
  <si>
    <t>OBETONOVÁNÍ POTRUBÍ Z PROSTÉHO BETONU DO C16/20</t>
  </si>
  <si>
    <t>Obetonování příkopových zídek</t>
  </si>
  <si>
    <t>1: Dle technické zprávy, výkresových příloh projektové dokumentace, TKP staveb státních drah a výkazů materiálu projektu a souhrnných částí dokumentace stavby.  
2: 0,26m2*25m  
Celkem 6,5=6.500 [A]</t>
  </si>
  <si>
    <t>935904</t>
  </si>
  <si>
    <t>ŽLABY A RIGOLY Z PŘÍKOPOVÝCH ŽLABŮ (VČETNĚ POKLOPŮ A MŘÍŽÍ) UCH 0</t>
  </si>
  <si>
    <t>1: Dle technické zprávy, výkresových příloh projektové dokumentace, TKP staveb státních drah a výkazů materiálu projektu a souhrnných částí dokumentace stavby.  
2: 25m  
Celkem 25=25.000 [A]</t>
  </si>
  <si>
    <t>1. Položka obsahuje:  
 – veškeré práce a materiál obsažený v názvu položky  
2. Položka neobsahuje:  
 X  
3. Způsob měření:  
Měří se metr délkový.</t>
  </si>
  <si>
    <t xml:space="preserve">  SO 12-11-06.01</t>
  </si>
  <si>
    <t>Počerady - Obrnice, železniční spodek - propustek v km 231,150, náklady ZOV</t>
  </si>
  <si>
    <t>SO 12-11-06.01</t>
  </si>
  <si>
    <t>R02940</t>
  </si>
  <si>
    <t>OSTATNÍ POŽADAVKY - VYPRACOVÁNÍ DOKUMENTACE</t>
  </si>
  <si>
    <t>Vypracování dokumentace DIO</t>
  </si>
  <si>
    <t>1: Dle technické zprávy, výkresových příloh projektové dokumentace, TKP staveb státních drah a výkazů materiálu projektu a souhrnných částí dokumentace stavby.  
2: 1kpl  
Celkem 1=1.000 [B]</t>
  </si>
  <si>
    <t>zahrnuje veškeré náklady spojené s objednatelem požadovanými pracemi</t>
  </si>
  <si>
    <t>R02946</t>
  </si>
  <si>
    <t>OSTAT POŽADAVKY - FOTODOKUMENTACE</t>
  </si>
  <si>
    <t>Provedení zdokumentování stavu komunikacích užívaných stavbou před zahájením stavby a po jejím ukončení.  
Pasportizace kominikací.</t>
  </si>
  <si>
    <t>položka zahrnuje:  
- fotodokumentaci zadavatelem požadovaného děje a konstrukcí v požadovaných časových intervalech  
- zadavatelem specifikované výstupy (fotografie v papírovém a digitálním formátu) v požadovaném počtu</t>
  </si>
  <si>
    <t>R03110</t>
  </si>
  <si>
    <t>ZAŘÍZENÍ STAVENIŠTĚ - KANCELÁŘE</t>
  </si>
  <si>
    <t>Kancelá kontejnery (vybavení, doprava, údržba)  
6 měsíců</t>
  </si>
  <si>
    <t>zahrnuje objednatelem povolené náklady na pořízení (event. pronájem), provozování, udržování a likvidaci zhotovitelova zařízení</t>
  </si>
  <si>
    <t>R03120</t>
  </si>
  <si>
    <t>ZAŘÍZENÍ STAVENIŠTĚ - SANITA</t>
  </si>
  <si>
    <t>Sanitární kontejner (vybavení, doprava, pronájem, údržba)6 měsíců</t>
  </si>
  <si>
    <t>R11120</t>
  </si>
  <si>
    <t>ODSTRANĚNÍ NÁLETOVÝCH DŘEVIN</t>
  </si>
  <si>
    <t>Odstranění náletové zeleně v místě zařízení staveniště, likvidace dle zákona o odpadech.  
Včetně odpadu.</t>
  </si>
  <si>
    <t>1: Dle technické zprávy, výkresových příloh projektové dokumentace, TKP staveb státních drah a výkazů materiálu projektu a souhrnných částí dokumentace stavby.  
2: 200+212+52+64+64+327  
Celkem 919=919.000 [B]</t>
  </si>
  <si>
    <t>odstranění křovin a stromů do průměru 100 mm  
doprava dřevin bez ohledu na vzdálenost  
spálení na hromadách nebo štěpkování</t>
  </si>
  <si>
    <t>R574A44</t>
  </si>
  <si>
    <t>ASFALTOVÝ BETON PRO OBRUSNÉ VRSTVY ACO 11+, 11S TL. 50MM</t>
  </si>
  <si>
    <t>Vyspravení asf. komunikací v míře 100% (odfrézování, očištění, vyrovnání povrchu 0-5 cm, penetr.nátěr, nová obrusná vrstva ACO11 50 mm), dodávka včetně materiálu a likvidace odpadu</t>
  </si>
  <si>
    <t>1: Dle technické zprávy, výkresových příloh projektové dokumentace, TKP staveb státních drah a výkazů materiálu projektu a souhrnných částí dokumentace stavby.  
2: 6000m2  
Celkem 6000=6 000.000 [B]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</si>
  <si>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</si>
  <si>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R58303</t>
  </si>
  <si>
    <t>KRYT ZE SILNIČNÍCH DÍLCŮ (PANELŮ) TL 220MM</t>
  </si>
  <si>
    <t>Silniční panely 22 cm se štěrkovým podsypem 0,15 m vč.materiálu a likvidace odpadu (pomocné vozovky, ochrana inženýrských sítí, čistící zóny, opěry MP...), zřízení a odstranění</t>
  </si>
  <si>
    <t>1: Dle technické zprávy, výkresových příloh projektové dokumentace, TKP staveb státních drah a výkazů materiálu projektu a souhrnných částí dokumentace stavby.  
2: 919m2  
Celkem 919=919.000 [B]</t>
  </si>
  <si>
    <t>- dodání dílců v požadované kvalitě, dodání materiálu pro předepsané  lože v tloušťce předepsané dokumentací a pro předepsanou výplň spar  
- očištění podkladu  
- uložení dílců dle předepsaného technologického předpisu včetně předepsané podkladní vrstvy a předepsané výplně spar  
- zřízení vrstvy bez rozlišení šířky, pokládání vrstvy po etapách 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</t>
  </si>
  <si>
    <t>R91400.1</t>
  </si>
  <si>
    <t>PŘECHODNÉ DOPRAVNÍ ZNAČENÍ DLE DIO</t>
  </si>
  <si>
    <t>Pozor, výjezd vozidel stavby, umístěno v místech nájezdu staveništní dopravy na veřejné kom., v obou směrech</t>
  </si>
  <si>
    <t>zahrnuje zakrytí dočasně neplatných svislých dopravních značek (nebo jejich částí) bez ohledu na způsob a na jejich velikost (zakrytí neprůhledným materiálem nebo otočení značky) a jeho následné odstranění  
- zahrnuje veškeré požadavky na pronájem, montáž a demontáž značek přechodného značení</t>
  </si>
  <si>
    <t>D.2.1.4</t>
  </si>
  <si>
    <t>Mosty, propustky a zdi</t>
  </si>
  <si>
    <t xml:space="preserve">  SO 12-21-01</t>
  </si>
  <si>
    <t>Počerady - Obrnice, propustek v ev. km 222,091 – zrušení propustku</t>
  </si>
  <si>
    <t>SO 12-21-01</t>
  </si>
  <si>
    <t>Realizační dokumentace pažení včetně statického posouzení autorizovaným statikem</t>
  </si>
  <si>
    <t>015</t>
  </si>
  <si>
    <t>Poplatky za skládku:</t>
  </si>
  <si>
    <t>NEOCEŇOVAT - POPLATKY ZA LIKVIDACI ODPADŮ NEKONTAMINOVANÝCH VČETNĚ DOPRAVY NA SKLÁDKU A VEŠKERÉ MANIPULACE - 17 05 04  VYTĚŽENÉ ZEMINY A HORNINY -  I. TŘÍDA TĚŽITELNOSTI</t>
  </si>
  <si>
    <t>výkopy zeminy kolem propustku  
Položku NENACEŇOVAT v rámci výběrového řízení na zhotovení stavby, viz SO 90-90</t>
  </si>
  <si>
    <t>1: Dle technické zprávy, výkresových příloh projektové dokumentace, TKP staveb státních drah a výkazů materiálu projektu a souhrnných částí dokumentace stavby.  
2: 11.1328*2,1t/m3  
Celkem 23,379=23.379 [A]</t>
  </si>
  <si>
    <t>R015140</t>
  </si>
  <si>
    <t>906</t>
  </si>
  <si>
    <t>NEOCEŇOVAT - POPLATKY ZA LIKVIDACI ODPADŮ NEKONTAMINOVANÝCH VČETNĚ DOPRAVY NA SKLÁDKU A VEŠKERÉ MANIPULACE - 17 01 01  BETON Z DEMOLIC OBJEKTŮ, ZÁKLADŮ TV</t>
  </si>
  <si>
    <t>železobeton  
Položku NENACEŇOVAT v rámci výběrového řízení na zhotovení stavby, viz SO 90-90</t>
  </si>
  <si>
    <t>1: Dle technické zprávy, výkresových příloh projektové dokumentace, TKP staveb státních drah a výkazů materiálu projektu a souhrnných částí dokumentace stavby.  
2: 1.181*2,4t/m3  
Celkem 2,834=2.834 [A]</t>
  </si>
  <si>
    <t>1. Položka obsahuje:  
 – veškeré poplatky provozovateli skládky, recyklační linky nebo jiného zařízení na zpracování nebo likvidaci odpadů související s převzetím, uložením, zpracováním nebo likvidací odpadu  
2. Položka neobsahuje:  
 – náklady spojené s dopravou odpadu z místa stavby na místo převzetí provozovatelem skládky, recyklační linky nebo jiného zařízení na zpracování nebo likvidaci odpadů  
3. Způsob měření:  
Tunou se rozumí hmotnost odpadu vytříděného v souladu se zákonem č. 541/2020 Sb., o nakládání s odpady, v platném znění.</t>
  </si>
  <si>
    <t>907</t>
  </si>
  <si>
    <t>beton  
Položku NENACEŇOVAT v rámci výběrového řízení na zhotovení stavby, viz SO 90-90</t>
  </si>
  <si>
    <t>1: Dle technické zprávy, výkresových příloh projektové dokumentace, TKP staveb státních drah a výkazů materiálu projektu a souhrnných částí dokumentace stavby.  
2: 3.36944*2,2t/m3  
Celkem 7,413=7.413 [A]</t>
  </si>
  <si>
    <t>R015330</t>
  </si>
  <si>
    <t>928</t>
  </si>
  <si>
    <t>NEOCEŇOVAT - POPLATKY ZA LIKVIDACI ODPADŮ NEKONTAMINOVANÝCH VČETNĚ DOPRAVY NA SKLÁDKU A VEŠKERÉ MANIPULACE - 17 05 04  KAMENNÁ SUŤ</t>
  </si>
  <si>
    <t>kamenná suť  
Položku NENACEŇOVAT v rámci výběrového řízení na zhotovení stavby, viz SO 90-90</t>
  </si>
  <si>
    <t>1: Dle technické zprávy, výkresových příloh projektové dokumentace, TKP staveb státních drah a výkazů materiálu projektu a souhrnných částí dokumentace stavby.  
2: 13.44345*2.5t/m3  
Celkem 33,609=33.609 [A]</t>
  </si>
  <si>
    <t>Položku NENACEŇOVAT v rámci výběrového řízení na zhotovení stavby, viz SO 90-90  
Odstranění zábradlí</t>
  </si>
  <si>
    <t>1: Dle technické zprávy, výkresových příloh projektové dokumentace, TKP staveb státních drah a výkazů materiálu projektu a souhrnných částí dokumentace stavby.  
2: 0,3  
Celkem 0,3=0.300 [A]</t>
  </si>
  <si>
    <t>1. Položka obsahuje:     
 - železný šrot je majetkem objednatele-investora, cena respektuje pouze dopravu na místo určené investorem stavby (stavební dvůr SŽ)       
 - náklady spojené s dopravou odpadu z místa stavby na místo převzetí provozovatelem skládky, recyklační linky nebo jiného zařízení na zpracování nebo likvidaci odpadů                       
2. Způsob měření:     
Tunou se rozumí hmotnost odpadu vytříděného v souladu se zákonem č. 541/2001 Sb., o nakládání s odpady, v platném znění.</t>
  </si>
  <si>
    <t>výkopy zeminy kolem propustku  
viz příloha D.2.1.4.1_2.0.3.1</t>
  </si>
  <si>
    <t>1: Dle technické zprávy, výkresových příloh projektové dokumentace, TKP staveb státních drah a výkazů materiálu projektu a souhrnných částí dokumentace stavby.  
2: 1,12m*9,94m2  
Celkem 11,133=11.133 [A]</t>
  </si>
  <si>
    <t>17481</t>
  </si>
  <si>
    <t>ZÁSYP JAM A RÝH Z NAKUPOVANÝCH MATERIÁLŮ</t>
  </si>
  <si>
    <t>zásyp propustku+okolí  
viz příloha D.2.1.4.1_2.0.3.1</t>
  </si>
  <si>
    <t>1: Dle technické zprávy, výkresových příloh projektové dokumentace, TKP staveb státních drah a výkazů materiálu projektu a souhrnných částí dokumentace stavby.  
2: 9.94m*(1.3m*0.9m+3.2m*0.8m)+1.3m*2.7m*4m+2m*1.3m*3.1m+10m*0.3m*2m  
Celkem 65,176=65.176 [A]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</si>
  <si>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</si>
  <si>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R22694</t>
  </si>
  <si>
    <t>ZÁPOROVÉ PAŽENÍ Z KOVU DOČASNÉ</t>
  </si>
  <si>
    <t>Položka zahrnuje kompletní zřízení pažení během odstranění mostního objektu,  
zabezpečující navržený postup výstavby mostního objektu a bezpečnost železniční  
dopravy na provozované koleji.  
- kompletní zřízení mikrozápor, výdřevy, převázek, štětovnic s táhly pro pažení KL, příp.  
jiných zhotovitelem v rámci RDS pažení navržených prvků a konstrukcí  
- vč. všech potřebných vrtů a chrániček pro táhla, vč. odvozu zeminy z vrtů na skládku a  
poplatků za jejich uskladnění na skládku  
- vč. zřízení bezpečnostního opatření podél koleje č. 1  
- vč. řezání / upálení / vytažení mikrozápor, vč. dopravy na sběrný dvůr (zhotovitel předá  
investorovi protokol o předání)  
- viz příloha D.2.1.4.1_2.0.3.1</t>
  </si>
  <si>
    <t>1: Dle technické zprávy, výkresových příloh projektové dokumentace, TKP staveb státních drah a výkazů materiálu projektu a souhrnných částí dokumentace stavby.  
2: 4,8m*1,5m  
Celkem 7,2=7.200 [A]</t>
  </si>
  <si>
    <t>- položka zahrnuje opotřebení ocelových zápor, jejich osazení do připravených vrtů včetně zabetonování konců a obsypu, případně jejich zaberanění a jejich odstranění. Ocelová převázka se započítá do výsledné hmotnosti.  
- V souladu s TKP 1, čl.1.11.2. v rámci dokumentace zhotovitele bude proveden návrh a statické posouzení konkrétního použitého systému pažení. Systém pažení je odvislý od možností, stavebního vybavení a používaných technologií zhotovitele.</t>
  </si>
  <si>
    <t>R74C975</t>
  </si>
  <si>
    <t>PROVIZORNÍ ÚPRAVA TV DOTČENÉ KOLEJE PRO PRÁCE NA PROPUSKU/MOSTU</t>
  </si>
  <si>
    <t>1: Dle technické zprávy, výkresových příloh projektové dokumentace, TKP staveb státních drah a výkazů materiálu projektu a souhrnných částí dokumentace stavby. 2:2</t>
  </si>
  <si>
    <t>"1. Položka obsahuje:  
 – vypnutí a zkratování trakčního vedení  
- provizorní směrovou a výškovou úpravu TV a ZV (odtažení ke stožáru) pro uvolnění staveniště (práci i materiál)  
- směrovou a výškovou regulaci TV a ZV na definitvní polohu koleje po dokončení prací (práci i materiál)  
- stroje a mechanizaci potřebné pro provedení úprav  
- provedení potřebných zkoušek a vystavení protokolů při uvádění do provozu  
2. Položka neobsahuje:  
Nové materiály troleje a nosného lana, uvažuje se s využitím stávajícíh vodičů.  
3. Způsob měření:  
Kusem se rozumí úprava TV a ZV u jedné koleje."</t>
  </si>
  <si>
    <t>9112A3</t>
  </si>
  <si>
    <t>ZÁBRADLÍ MOSTNÍ S VODOR MADLY - DEMONTÁŽ S PŘESUNEM</t>
  </si>
  <si>
    <t>odstranění zábradlí  
viz příloha D.2.1.4.1._2.0.2.1., D.2.1.4.1_2.0.3.1</t>
  </si>
  <si>
    <t>1: Dle technické zprávy, výkresových příloh projektové dokumentace, TKP staveb státních drah a výkazů materiálu projektu a souhrnných částí dokumentace stavby.  
2: 4,5m  
Celkem 4,5=4.500 [A]</t>
  </si>
  <si>
    <t>položka zahrnuje:  
- demontáž a odstranění zařízení  
- jeho odvoz na předepsané místo</t>
  </si>
  <si>
    <t>96613</t>
  </si>
  <si>
    <t>BOURÁNÍ KONSTRUKCÍ Z KAMENE NA MC</t>
  </si>
  <si>
    <t>kamenné křídla+klenba propustku+opěry+čelo  
viz příloha D.2.1.4.1._2.0.2.1., D.2.1.4.1_2.0.3.1</t>
  </si>
  <si>
    <t>1: Dle technické zprávy, výkresových příloh projektové dokumentace, TKP staveb státních drah a výkazů materiálu projektu a souhrnných částí dokumentace stavby.  
2: 1.5m*0.33m*2.89m+1.5m*0.27m*3.1m+9.94m*0.91m2+4.8m*0.19m2+0.25m2*3.2m  
Celkem 13,443=13.443 [A]</t>
  </si>
  <si>
    <t>položka zahrnuje:  
- rozbourání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</si>
  <si>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96615</t>
  </si>
  <si>
    <t>BOURÁNÍ KONSTRUKCÍ Z PROSTÉHO BETONU</t>
  </si>
  <si>
    <t>betonové křídlo+opěry 1/2 délky propustku+čelo  
viz příloha D.2.1.4.1._2.0.2.1., D.2.1.4.1_2.0.3.1</t>
  </si>
  <si>
    <t>1: Dle technické zprávy, výkresových příloh projektové dokumentace, TKP staveb státních drah a výkazů materiálu projektu a souhrnných částí dokumentace stavby.  
2: 2.005m*1.4m*0.3m+2.13m*1.4m*0.37m+4.8m*0.19m2+3.2m*0.16m2  
Celkem 3,369=3.369 [A]</t>
  </si>
  <si>
    <t>96616</t>
  </si>
  <si>
    <t>BOURÁNÍ KONSTRUKCÍ ZE ŽELEZOBETONU</t>
  </si>
  <si>
    <t>odstranění římsy  
viz příloha D.2.1.4.1._2.0.2.1., D.2.1.4.1_2.0.3.1</t>
  </si>
  <si>
    <t>1: Dle technické zprávy, výkresových příloh projektové dokumentace, TKP staveb státních drah a výkazů materiálu projektu a souhrnných částí dokumentace stavby.  
2: 0.2m2*4.345m+0.1m2*3.12m  
Celkem 1,181=1.181 [A]</t>
  </si>
  <si>
    <t>96617</t>
  </si>
  <si>
    <t>BOURÁNÍ KONSTRUKCÍ ZE DŘEVA</t>
  </si>
  <si>
    <t>odstranění výdřevy pažení  
viz příloha D.2.1.4.1_2.0.2.1., D.2.1.4.1_2.0.3.1.</t>
  </si>
  <si>
    <t>1: Dle technické zprávy, výkresových příloh projektové dokumentace, TKP staveb státních drah a výkazů materiálu projektu a souhrnných částí dokumentace stavby.  
2: 4,8m2*0,12m  
Celkem 0,576=0.576 [A]</t>
  </si>
  <si>
    <t>R966181</t>
  </si>
  <si>
    <t>DEMONTÁŽ STÁVAJÍCÍ OCELOVÉ TROUBY</t>
  </si>
  <si>
    <t>KS</t>
  </si>
  <si>
    <t>Demontáž stávající obetonované trouby délky 6 m, odevzdáno investorovi pro další použití  
- včetně veškerých pomocných prací a dopravy na deponii dle požadavku investora - areál SMT v Teplicích - Zámecká Zahrada (cca 32 km, cca 360 kg)  
viz příloha D.2.1.4.1._2.0.2.1., D.2.1.4.1_2.0.3.1</t>
  </si>
  <si>
    <t>1: Dle technické zprávy, výkresových příloh projektové dokumentace, TKP staveb státních drah a výkazů materiálu projektu a souhrnných částí dokumentace stavby.  
2: 1ks  
Celkem 1=1.000 [A]</t>
  </si>
  <si>
    <t>položka zahrnuje:  
- rozebrání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</si>
  <si>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 xml:space="preserve">  SO 12-21-07</t>
  </si>
  <si>
    <t>Počerady - Obrnice, propustek v ev. km 227,575</t>
  </si>
  <si>
    <t>SO 12-21-07</t>
  </si>
  <si>
    <t>1: Dle technické zprávy, výkresových příloh projektové dokumentace, TKP staveb státních drah a výkazů materiálu projektu a souhrnných částí dokumentace stavby.  
2: 157.792*2.1t/m3  
Celkem 331,363=331.363 [A]</t>
  </si>
  <si>
    <t>1: Dle technické zprávy, výkresových příloh projektové dokumentace, TKP staveb státních drah a výkazů materiálu projektu a souhrnných částí dokumentace stavby.  
2: 15.34749*2.4t/m3  
Celkem 36,834=36.834 [A]</t>
  </si>
  <si>
    <t>1: Dle technické zprávy, výkresových příloh projektové dokumentace, TKP staveb státních drah a výkazů materiálu projektu a souhrnných částí dokumentace stavby.  
2: 7.3468*2.2t/m3  
Celkem 16,163=16.163 [A]</t>
  </si>
  <si>
    <t>1: Dle technické zprávy, výkresových příloh projektové dokumentace, TKP staveb státních drah a výkazů materiálu projektu a souhrnných částí dokumentace stavby.  
2: 3.7202*2.5t/m3  
Celkem 9,301=9.301 [A]</t>
  </si>
  <si>
    <t>1: Dle technické zprávy, výkresových příloh projektové dokumentace, TKP staveb státních drah a výkazů materiálu projektu a souhrnných částí dokumentace stavby.  
2: 11.5*2*3,14*0,5m*0,0025m*7,85t/m3  
Celkem 0,709=0.709 [A]</t>
  </si>
  <si>
    <t>12110</t>
  </si>
  <si>
    <t>SEJMUTÍ ORNICE NEBO LESNÍ PŮDY</t>
  </si>
  <si>
    <t>viz příloha D.2.1.4.2_2.0.2.1.</t>
  </si>
  <si>
    <t>1: Dle technické zprávy, výkresových příloh projektové dokumentace, TKP staveb státních drah a výkazů materiálu projektu a souhrnných částí dokumentace stavby.  
2: 100m2*0,2m  
Celkem 20=20.000 [A]</t>
  </si>
  <si>
    <t>položka zahrnuje sejmutí ornice bez ohledu na tloušťku vrstvy a její vodorovnou dopravu  
nezahrnuje uložení na trvalou skládku</t>
  </si>
  <si>
    <t>1.fáze (železniční propustek) + 2.fáze (železniční + spol. čelo + silniční propustek) + terénné úpravy  
viz příloha D.2.1.4.2_2.0.3.1, D.2.1.4.2_2.0.3.2</t>
  </si>
  <si>
    <t>1: Dle technické zprávy, výkresových příloh projektové dokumentace, TKP staveb státních drah a výkazů materiálu projektu a souhrnných částí dokumentace stavby.  
2: ((2,65m*1,6m+3,0m*0,9m+1,4m*0,4m)*4,2m+(4,5m*1,5m+1,2m*2,3m)*2,6m+(4,8m*2,5m*2,0m+1,4m*2,8m*2,3m+3,3m*1,0m*0,7m))+((2,65m*1,6m+3,0m*0,9m+1,4m*0,4m)*4,2m+4,7m*1,6m*2,1m+4,7m*1,2m*0,7m)+15m3  
Celkem 157,792=157.792 [A]</t>
  </si>
  <si>
    <t>zásyp kolem čel, teréní úpravy  
vlevo + vpravo  
viz příloha D.2.1.4.5_2.0.3.1, D.2.1.4.5_2.0.3.1</t>
  </si>
  <si>
    <t>1: Dle technické zprávy, výkresových příloh projektové dokumentace, TKP staveb státních drah a výkazů materiálu projektu a souhrnných částí dokumentace stavby.  
2: (2m*1m*7m)+(1m*1m*6m+1m*1m*5m)+15m3  
Celkem 40=40.000 [A]</t>
  </si>
  <si>
    <t>- lože ze štěrkopísku pod PVC trubkou, obsyp a zásyp v tl 300 mm  
- podsyp pod silniční panely pro kotvení stožárů TV  
viz příloha D.2.1.4.2_2.0.3.1, D.2.1.4.2_2.0.3.2</t>
  </si>
  <si>
    <t>1: Dle technické zprávy, výkresových příloh projektové dokumentace, TKP staveb státních drah a výkazů materiálu projektu a souhrnných částí dokumentace stavby.  
2: (1m*2m*6,4m)+(3m*1m*0,15m)*2ks  
Celkem 13,7=13.700 [A]</t>
  </si>
  <si>
    <t>zásyp klínů propustku ŠD fr. 0/32 (železniční + silniční)  
viz příloha D.2.1.4.5_2.0.3.1, D.2.1.4.5_2.0.3.1</t>
  </si>
  <si>
    <t>1: Dle technické zprávy, výkresových příloh projektové dokumentace, TKP staveb státních drah a výkazů materiálu projektu a souhrnných částí dokumentace stavby.  
2: (0,8m*1m*8,4m)+(3,5m*1m*6,4m)  
Celkem 29,12=29.120 [A]</t>
  </si>
  <si>
    <t>18223</t>
  </si>
  <si>
    <t>ROZPROSTŘENÍ ORNICE VE SVAHU V TL DO 0,20M</t>
  </si>
  <si>
    <t>viz příloha D.2.1.4.2_2.0.3.1, D.2.1.4.2_2.0.3.2</t>
  </si>
  <si>
    <t>1: Dle technické zprávy, výkresových příloh projektové dokumentace, TKP staveb státních drah a výkazů materiálu projektu a souhrnných částí dokumentace stavby.  
2: 40  
Celkem 40=40.000 [A]</t>
  </si>
  <si>
    <t>položka zahrnuje:  
nutné přemístění ornice z dočasných skládek vzdálených do 50m  
rozprostření ornice v předepsané tloušťce ve svahu přes 1:5</t>
  </si>
  <si>
    <t>18233</t>
  </si>
  <si>
    <t>ROZPROSTŘENÍ ORNICE V ROVINĚ V TL DO 0,20M</t>
  </si>
  <si>
    <t>1: Dle technické zprávy, výkresových příloh projektové dokumentace, TKP staveb státních drah a výkazů materiálu projektu a souhrnných částí dokumentace stavby.  
2: 60  
Celkem 60=60.000 [A]</t>
  </si>
  <si>
    <t>položka zahrnuje:  
nutné přemístění ornice z dočasných skládek vzdálených do 50m  
rozprostření ornice v předepsané tloušťce v rovině a ve svahu do 1:5</t>
  </si>
  <si>
    <t>18242</t>
  </si>
  <si>
    <t>ZALOŽENÍ TRÁVNÍKU HYDROOSEVEM NA ORNICI</t>
  </si>
  <si>
    <t>1: Dle technické zprávy, výkresových příloh projektové dokumentace, TKP staveb státních drah a výkazů materiálu projektu a souhrnných částí dokumentace stavby.  
2: 40+60  
Celkem 100=100.000 [A]</t>
  </si>
  <si>
    <t>Zahrnuje dodání předepsané travní směsi, hydroosev na ornici, zalévání, první pokosení, to vše bez ohledu na sklon terénu</t>
  </si>
  <si>
    <t>pro stavební postup č.1: pažení podél osy koleje+pažení pro zajištění žel. přejezdu  
pro stavební postup č.2: pažení pro zajištění žel. přejezdu+pažení podél osy koleje+pažení pro zajištění stožáru+pažení pro zajištění výstražníku  
Položka zahrnuje kompletní zřízení pažení ve všech fázích výstavby tohoto mostního objektu, zabezpečující navržený postup výstavby mostního objektu a bezpečnost železniční dopravy na provozované koleji.  
- kompletní zřízení mikrozápor a protimikrozápor, výdřevy, převázek, rozpěr, ztužidel, kotev z předpínacích tyčí, kotev horninových po jednotlivých kotevních úrovních, štětovnic s táhly pro pažení KL, příp. jiných zhotovitelem v rámci RDS pažení navržených prvků a konstrukcí  
- vč. případného provedení dodatečného geotechnického průzkumu v oblasti provádění pažení (především v případě pažení realizovaného v náspu), v rozsahu min. v souladu s předpisem SŽ S4 Železniční svršek, a to pro zajištění bezpečnosti návrhu pažení v rámci RDS (bezpečnost drážní dopravy s ohledem na případné sedání tělesa dráhy).  
- vč. všech potřebných vrtů a chrániček pro táhla, vč. odvozu zeminy z vrtů na skládku a poplatků za jejich uskladnění na skládku  
- vč. zřízení pažení na sjezdu do stavební jámy  
- vč. řezání / upálení / vytažení mikrozápor, vč. dopravy na sběrný dvůr (zhotovitel předá investorovi protokol o předání)  
- vypracování RDS pažení vč. statického posouzení je součástí jiné položky  
viz příloha D.2.1.4.2_2.0.3.1, D.2.1.4.2_2.0.3.2, D.2.1.4.2_2.0.4.1.</t>
  </si>
  <si>
    <t>1: Dle technické zprávy, výkresových příloh projektové dokumentace, TKP staveb státních drah a výkazů materiálu projektu a souhrnných částí dokumentace stavby.  
2: (((9,0m+4,6m)+5,0m+(2,1m+2,8m)+4,4m))*2,14m+((5,0m+(4,2m+2,3m+2,3m)))*2,15m  
Celkem 89,376=89.376 [A]</t>
  </si>
  <si>
    <t>Vodorovné konstrukce:</t>
  </si>
  <si>
    <t>451312</t>
  </si>
  <si>
    <t>PODKLADNÍ A VÝPLŇOVÉ VRSTVY Z PROSTÉHO BETONU C12/15</t>
  </si>
  <si>
    <t>Železniční propustek + Silniční propustek  
D.2.1.4.2_2.0.3.1, D.2.1.4.2_2.0.3.2</t>
  </si>
  <si>
    <t>1: Dle technické zprávy, výkresových příloh projektové dokumentace, TKP staveb státních drah a výkazů materiálu projektu a souhrnných částí dokumentace stavby.  
2: ((2,10m*8,39m*0,20m+1,5m*4,72m*0,10m+1,50m*4,80m*0,10m))+(1,40m*2,20m*0,10m+1,40m*2,05m*0,10m)  
Celkem 5,547=5.547 [A]</t>
  </si>
  <si>
    <t>45131A</t>
  </si>
  <si>
    <t>PODKLADNÍ A VÝPLŇOVÉ VRSTVY Z PROSTÉHO BETONU C20/25</t>
  </si>
  <si>
    <t>Železniční propustek+ Silniční propustek  
D.2.1.4.2_2.0.3.1, D.2.1.4.2_2.0.3.2</t>
  </si>
  <si>
    <t>1: Dle technické zprávy, výkresových příloh projektové dokumentace, TKP staveb státních drah a výkazů materiálu projektu a souhrnných částí dokumentace stavby.  
2: (4,8m*0,8m*0,15m)+(2,2m*4,6m*0,15m)+(2,7m*0,6m+0,5m*0,5m+2,2m*1,1m+1,3m*1,4m)*0,15m  
Celkem 3,011=3.011 [A]</t>
  </si>
  <si>
    <t>465512</t>
  </si>
  <si>
    <t>DLAŽBY Z LOMOVÉHO KAMENE NA MC</t>
  </si>
  <si>
    <t>D.2.1.4.2_2.0.3.1, D.2.1.4.2_2.0.3.2</t>
  </si>
  <si>
    <t>1: Dle technické zprávy, výkresových příloh projektové dokumentace, TKP staveb státních drah a výkazů materiálu projektu a souhrnných částí dokumentace stavby.  
2: (4,8m*0,8m*0,2m)+(2,2m*4,6m*0,2m)+(2,7m*0,6m+0,5m*0,5m+2,2m*1,1m+1,3m*1,4m)*0,2m  
Celkem 4,014=4.014 [A]</t>
  </si>
  <si>
    <t>položka zahrnuje:  
- nutné zemní práce (svahování, úpravu pláně a pod.)  
- zřízení spojovací vrstvy  
- zřízení lože dlažby z cementové malty předepsané kvality a předepsané tloušťky  
- dodávku a položení dlažby z lomového kamene do předepsaného tvaru  
- spárování, těsnění, tmelení a vyplnění spar MC případně s vyklínováním  
- úprava povrchu pro odvedení srážkové vody  
- nezahrnuje podklad pod dlažbu, vykazuje se samostatně položkami SD 45</t>
  </si>
  <si>
    <t>R567366</t>
  </si>
  <si>
    <t>VRSTVY PRO OBNOVU A OPRAVY Z RECYKL MATERIÁLU TL DO 300MM</t>
  </si>
  <si>
    <t>kompletní obnova komunikace v místě silničného propustku v etapě 0  
vpravo + vlevo  
viz příloha D.2.1.4.2_2.0.3.1, D.2.1.4.2_2.0.3.2</t>
  </si>
  <si>
    <t>1: Dle technické zprávy, výkresových příloh projektové dokumentace, TKP staveb státních drah a výkazů materiálu projektu a souhrnných částí dokumentace stavby.  
2: 6,5m*3,5m+6m*3,5m  
Celkem 43,75=43.750 [A]</t>
  </si>
  <si>
    <t>- dodání recyklátu v požadované kvalitě  
- očištění podkladu  
- uložení recyklátu dle předepsaného technologického předpisu, zhutnění vrstvy v předepsané tloušťce  
- zřízení vrstvy bez rozlišení šířky, pokládání vrstvy po etapách, včetně pracovních spar a spojů  
- úpravu napojení, ukončení   
- nezahrnuje postřiky, nátěry</t>
  </si>
  <si>
    <t>R58300</t>
  </si>
  <si>
    <t>SILNIČNÍ PANELY</t>
  </si>
  <si>
    <t>silničné panely pro dočasné kotvení stožárů TV, min hmotnost celého bloku 5t  
- předpoklad panel 3m*1m*0,15m  
- panely budou použité pro obě etapy</t>
  </si>
  <si>
    <t>1: Dle technické zprávy, výkresových příloh projektové dokumentace, TKP staveb státních drah a výkazů materiálu projektu a souhrnných částí dokumentace stavby.  
2: 5  
Celkem 5=5.000 [A]</t>
  </si>
  <si>
    <t>Železniční propustek (čela + základ + trouba) + Silniční propustek (čela + základ)+ boky čel + včetně rezervy 15 %   
viz příloha D.2.1.4.2_2.0.3.1, D.2.1.4.2_2.0.3.2</t>
  </si>
  <si>
    <t>1: Dle technické zprávy, výkresových příloh projektové dokumentace, TKP staveb státních drah a výkazů materiálu projektu a souhrnných částí dokumentace stavby.  
2: (((0,50m+0,30m+0,38m+0,89m+0,50m)*(4,7m+4,8m)+(0,30m*2ks+1,50m)*8,4m+(2*3,14*0,57m)*8,4m)+((0,30m+0,45m+0,83m+0,40m+0,42m)*2,20m+(030m+0,50m+0,91m+0,41m+0,43m)*2,05m+(0,4m*2ks+0,15m*2ks)*5,50m)+((0,80m*2,20m+0,70m*1,90m)*4ks ))*1,15  
Celkem 186,215=186.215 [A]</t>
  </si>
  <si>
    <t>74C441</t>
  </si>
  <si>
    <t>TAŽENÍ SMĚROVÝCH A PŘÍČNÝCH LAN 50 MM2 BZ NEBO FE</t>
  </si>
  <si>
    <t>dočasné kotvení stožáru TV (č.189 a č. 190) během stavebních prací  
včetně veškerých doplňkových, provizorních konstrukcí a materiálů  
viz příloha D.2.1.4.2_2.0.3.1, D.2.1.4.2_2.0.3.2</t>
  </si>
  <si>
    <t>1: Dle technické zprávy, výkresových příloh projektové dokumentace, TKP staveb státních drah a výkazů materiálu projektu a souhrnných částí dokumentace stavby.  
2: 170  
Celkem 170=170.000 [A]</t>
  </si>
  <si>
    <t>1. Položka obsahuje:  
 – všechny náklady na montáž a materiál dodaného zařízení se všemi pomocnými doplňujícími součástmi a pracemi s použitím mechanizmů  
2. Položka neobsahuje:  
 X  
3. Způsob měření:  
Měří se metr délkový v ose vodiče nebo lana.</t>
  </si>
  <si>
    <t>74C593</t>
  </si>
  <si>
    <t>ZAKOTVENÍ STOŽÁRU 0-21 KN</t>
  </si>
  <si>
    <t>1: Dle technické zprávy, výkresových příloh projektové dokumentace, TKP staveb státních drah a výkazů materiálu projektu a souhrnných částí dokumentace stavby.  
2: 8  
Celkem 8=8.000 [A]</t>
  </si>
  <si>
    <t>1. Položka obsahuje:  
 – všechny náklady na montáž a materiál dodaného zařízení protikorozně ošetřeného podle TKP se všemi pomocnými doplňujícími součástmi a pracemi s použitím mechanizmů  
 – cena položky je vč. ostatních rozpočtových nákladů  
2. Položka neobsahuje:  
 X  
3. Způsob měření:  
Udává se počet kusů kompletní konstrukce nebo práce.</t>
  </si>
  <si>
    <t>74F431</t>
  </si>
  <si>
    <t>DEMONTÁŽ LANOVÝCH PŘEVĚSŮ (VČETNĚ KOTVENÍ)</t>
  </si>
  <si>
    <t>1: Dle technické zprávy, výkresových příloh projektové dokumentace, TKP staveb státních drah a výkazů materiálu projektu a souhrnných částí dokumentace stavby.  
2: 4  
Celkem 4=4.000 [A]</t>
  </si>
  <si>
    <t>1. Položka obsahuje:  
 – všechny náklady na demontáž stávajícího zařízení se všemi pomocnými doplňujícími úpravami pro jeho likvidaci  
 – naložení a odvoz demontovaného materiálu na určené místo pro stavbu  
2. Položka neobsahuje:  
 – poplatek za likvidaci odpadů (nacení se dle SSD 0)  
3. Způsob měření:  
Udává se počet kusů kompletní konstrukce nebo práce.</t>
  </si>
  <si>
    <t>25</t>
  </si>
  <si>
    <t>26</t>
  </si>
  <si>
    <t>918115</t>
  </si>
  <si>
    <t>ČELA PROPUSTU Z BETONU DO C 30/37</t>
  </si>
  <si>
    <t>KČ1: 3,5m3, 40,72kg  
KČ2: 12m3, 118,83 kg  
KČ3: 8,4m3, 86,08kg  
+ KARI sítě celkem pro všechna čela: 782 m2  
viz příloha D.2.1.4.2_2.0.3.1, D.2.1.4.2_2.0.3.2, D.2.1.4.2_2.0.4.1</t>
  </si>
  <si>
    <t>1: Dle technické zprávy, výkresových příloh projektové dokumentace, TKP staveb státních drah a výkazů materiálu projektu a souhrnných částí dokumentace stavby.  
2: 3,5m3+12m3+8,4m3  
Celkem 23,9=23.900 [A]</t>
  </si>
  <si>
    <t>Položka zahrnuje kompletní čelo (základ, dřík, římsu)  
- dodání  čerstvého  betonu  (betonové  směsi)  požadované  kvality,  jeho  uložení  do požadovaného tvaru při jakékoliv hustotě výztuže, konzistenci čerstvého betonu a způsobu hutnění, ošetření a ochranu betonu,  
- dodání a osazení výztuže,  
- případně dokumentací předepsaný kamenný obklad,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proudů.</t>
  </si>
  <si>
    <t>27</t>
  </si>
  <si>
    <t>9183B3</t>
  </si>
  <si>
    <t>PROPUSTY Z TRUB DN 400MM PLASTOVÝCH</t>
  </si>
  <si>
    <t>Silniční propustek (korugovaná PVC DN 400  
viz příloha D.2.1.4.2_2.0.3.1, D.2.1.4.2_2.0.3.2</t>
  </si>
  <si>
    <t>1: Dle technické zprávy, výkresových příloh projektové dokumentace, TKP staveb státních drah a výkazů materiálu projektu a souhrnných částí dokumentace stavby.  
2: 7,8m  
Celkem 7,8=7.800 [A]</t>
  </si>
  <si>
    <t>Položka zahrnuje:  
- dodání a položení potrubí z trub z dokumentací předepsaného materiálu a předepsaného průměru  
- případné úpravy trub (zkrácení, šikmé seříznutí)  
Nezahrnuje podkladní vrstvy a obetonování.</t>
  </si>
  <si>
    <t>28</t>
  </si>
  <si>
    <t>9183E2</t>
  </si>
  <si>
    <t>PROPUSTY Z TRUB DN 800MM ŽELEZOBETONOVÝCH</t>
  </si>
  <si>
    <t>Železniční propustek (prefabrikát DN 800 délky 1,0 m)  
viz příloha D.2.1.4.2_2.0.3.1, D.2.1.4.2_2.0.3.2</t>
  </si>
  <si>
    <t>1: Dle technické zprávy, výkresových příloh projektové dokumentace, TKP staveb státních drah a výkazů materiálu projektu a souhrnných částí dokumentace stavby.  
2: 10m  
Celkem 10=10.000 [A]</t>
  </si>
  <si>
    <t>29</t>
  </si>
  <si>
    <t>Železniční propustek (odláždění) + Silniční propustek (odláždění - čelo)  
viz příloha D.2.1.4.2_2.0.2.1., D.2.1.4.2_2.0.3.1, D.2.1.4.2_2.0.3.2</t>
  </si>
  <si>
    <t>1: Dle technické zprávy, výkresových příloh projektové dokumentace, TKP staveb státních drah a výkazů materiálu projektu a souhrnných částí dokumentace stavby.  
2: (1,82m*3,44m*0,25m+1,62m*2,89m*0,25m)+(2,34m*1,83m*0,25m-2,15m*0,16m*0,25m)  
Celkem 3,720=3.720 [A]</t>
  </si>
  <si>
    <t>30</t>
  </si>
  <si>
    <t>Železniční propustek (původní základ + obetonování dna) + Silniční proputek  
viz příloha D.2.1.4.2_2.0.2.1., D.2.1.4.2_2.0.3.1, D.2.1.4.2_2.0.3.2</t>
  </si>
  <si>
    <t>1: Dle technické zprávy, výkresových příloh projektové dokumentace, TKP staveb státních drah a výkazů materiálu projektu a souhrnných částí dokumentace stavby.  
2: (0,30m*1,60m*8,80m+0,12m*11,55m2)+(5,00m*0,2m*0,6m+0,58m*0,2m*0,6m+2ks*0,58m*(5,00m-2*0,20m)*0,20m)  
Celkem 7,347=7.347 [A]</t>
  </si>
  <si>
    <t>31</t>
  </si>
  <si>
    <t>Železniční propustek (práh + čelo - otvor) + Silniční propustek (čelo + čelo - otvor)  
viz příloha D.2.1.4.2_2.0.2.1., D.2.1.4.2_2.0.3.1, D.2.1.4.2_2.0.3.2</t>
  </si>
  <si>
    <t>1: Dle technické zprávy, výkresových příloh projektové dokumentace, TKP staveb státních drah a výkazů materiálu projektu a souhrnných částí dokumentace stavby.  
2: ((0,50m*0,80m*1,00m)+(1,07m*2,5m*2,85m-(3,14*0,5m^2)*1,00m))+((0,95m*2,4m*2,10m+0,91m*1,80m*2,15m) -((3,14*0,2m^2)*2*0,80m))  
Celkem 15,347=15.347 [A]</t>
  </si>
  <si>
    <t>32</t>
  </si>
  <si>
    <t>966371</t>
  </si>
  <si>
    <t>BOURÁNÍ PROPUSTŮ Z TRUB DN DO 1000MM</t>
  </si>
  <si>
    <t>Trouba železničního propustku O1000  
viz příloha D.2.1.4.2_2.0.2.1., D.2.1.4.2_2.0.3.1, D.2.1.4.2_2.0.3.2</t>
  </si>
  <si>
    <t>1: Dle technické zprávy, výkresových příloh projektové dokumentace, TKP staveb státních drah a výkazů materiálu projektu a souhrnných částí dokumentace stavby.  
2: 11,5m  
Celkem 11,5=11.500 [A]</t>
  </si>
  <si>
    <t>položka zahrnuje:  
- odstranění trub včetně případného obetonování a lože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  
- nezahrnuje bourání čel, vtokových a výtokových jímek, odstranění zábradlí</t>
  </si>
  <si>
    <t xml:space="preserve">  SO 12-21-08</t>
  </si>
  <si>
    <t>Počerady - Obrnice, propustek v ev. km 228.550</t>
  </si>
  <si>
    <t>SO 12-21-08</t>
  </si>
  <si>
    <t>02940</t>
  </si>
  <si>
    <t>NEOCEŇOVAT - POPLATKY ZA LIKVIDACI ODPADŮ NEKONTAMINOVANÝCH VČETNĚ DOPRAVY NA SKLÁDKU - 17 05 04  VYTĚŽENÉ ZEMINY A HORNINY -  I. TŘÍDA TĚŽITELNOSTI</t>
  </si>
  <si>
    <t>výkopy kolem propustku + okolí výtoku + okolí vtoku  
Položku NENACEŇOVAT v rámci výběrového řízení na zhotovení stavby, viz SO 90-90</t>
  </si>
  <si>
    <t>1: Dle technické zprávy, výkresových příloh projektové dokumentace, TKP staveb státních drah a výkazů materiálu projektu a souhrnných částí dokumentace stavby.  
2: ((2,24m2*3,75m+2,26m2*3,95m)+(1,4m*5m*0,9m+1,7m*3,8m*0,32m+2,2m*1,5m*0,7m+3,5m*2,5m*1,5m+2,3m*1,8m*0,7m*+3,9m+2,4m*0,7m)+(2,5m*4,7m*1,3m+1,9m*4,4m*0,7m+3,3m*2,3m*1,3m+2,6m*2,2m*1,3m+3,6m*1,6m*1,2m+2,4m*2,1m*1,2m))*2,1t/m3  
Celkem 221,553=221.553 [A]</t>
  </si>
  <si>
    <t>1: Dle technické zprávy, výkresových příloh projektové dokumentace, TKP staveb státních drah a výkazů materiálu projektu a souhrnných částí dokumentace stavby.  
2: 4.7202*2.4t/m3  
Celkem 11,328=11.328 [A]</t>
  </si>
  <si>
    <t>1: Dle technické zprávy, výkresových příloh projektové dokumentace, TKP staveb státních drah a výkazů materiálu projektu a souhrnných částí dokumentace stavby.  
2: 36.792*2.2t/m3  
Celkem 80,942=80.942 [A]</t>
  </si>
  <si>
    <t>R015750</t>
  </si>
  <si>
    <t>945</t>
  </si>
  <si>
    <t>NEOCEŇOVAT - POPLATKY ZA LIKVIDACI ODPADŮ NEBEZPEČNÝCH VČETNĚ DOPRAVY NA SKLÁDKU A VEŠKERÉ MANIPULACE - 17 06 01*  IZOLAČNÍ MATERIÁLY S OBSAHEM AZBESTU</t>
  </si>
  <si>
    <t>předpoklad výskytu u stávající stavby  
Položku NENACEŇOVAT v rámci výběrového řízení na zhotovení stavby, viz SO 90-90</t>
  </si>
  <si>
    <t>1: Dle technické zprávy, výkresových příloh projektové dokumentace, TKP staveb státních drah a výkazů materiálu projektu a souhrnných částí dokumentace stavby.  
2: 26.88*0,0043t/m2  
Celkem 0,116=0.116 [A]</t>
  </si>
  <si>
    <t>11511</t>
  </si>
  <si>
    <t>ČERPÁNÍ VODY DO 500 L/MIN</t>
  </si>
  <si>
    <t>Vč. zřízení potřebného počtu čerpacích jímek ve stavební jámě, vč. zřízení hrázky v korytě toku před stávajícím vtokem  
viz příloha D.2.1.4.3_2.1.0.2, D.2.1.4.3_2.1.1.1</t>
  </si>
  <si>
    <t>1: Dle technické zprávy, výkresových příloh projektové dokumentace, TKP staveb státních drah a výkazů materiálu projektu a souhrnných částí dokumentace stavby.  
2: 2*7*24  
Celkem 336=336.000 [A]</t>
  </si>
  <si>
    <t>Položka čerpání vody na povrchu zahrnuje i potrubí, pohotovost záložní čerpací soupravy a zřízení čerpací jímky. Součástí položky je také následná demontáž a likvidace těchto zařízení</t>
  </si>
  <si>
    <t>viz příloha D.2.1.4.3_2.1.0.1, D.2.1.4.3_2.1.0.2</t>
  </si>
  <si>
    <t>1: Dle technické zprávy, výkresových příloh projektové dokumentace, TKP staveb státních drah a výkazů materiálu projektu a souhrnných částí dokumentace stavby.  
2: 2*50m2*0,2m  
Celkem 20=20.000 [A]</t>
  </si>
  <si>
    <t>výkopy kolem propustku + okolí výtoku + okolí vtoku  
viz příloha  D.2.1.4.3_2.1.0.1, D.2.1.4.3_2.1.0.2</t>
  </si>
  <si>
    <t>1: Dle technické zprávy, výkresových příloh projektové dokumentace, TKP staveb státních drah a výkazů materiálu projektu a souhrnných částí dokumentace stavby.  
2: (2,24m2*3,75m+2,26m2*3,95m)+(1,4m*5m*0,9m+1,7m*3,8m*0,32m+2,2m*1,5m*0,7m+3,5m*2,5m*1,5m+2,3m*1,8m*0,7m*+3,9m+2,4m*0,7m)+(2,5m*4,7m*1,3m+1,9m*4,4m*0,7m+3,3m*2,3m*1,3m+2,6m*2,2m*1,3m+3,6m*1,6m*1,2m+2,4m*2,1m*1,2m)  
Celkem 105,501=105.501 [A]</t>
  </si>
  <si>
    <t>zásyp propustku + zásypy výkopu - ornice  
viz příloha  D.2.1.4.3_2.1.0.2</t>
  </si>
  <si>
    <t>1: Dle technické zprávy, výkresových příloh projektové dokumentace, TKP staveb státních drah a výkazů materiálu projektu a souhrnných částí dokumentace stavby.  
2: 7,25m2*12,2m+0,81m2*6,84m+(1,4m*5m*0,9m+1,7m*3,8m*0,32m+2,2m*1,5m*0,7m+3,5m*2,5m*1,5m+2,3m*1,8m*0,7m*+3,9m+2,4m*0,7m)+(2,5m*4,7m*1,3m+1,9m*4,4m*0,7m+3,3m*2,3m*1,3m+2,6m*2,2m*1,3m+3,6m*1,6m*1,2m+2,4m*2,1m*1,2m)-100m2*0,15m  
Celkem 167,165=167.165 [A]</t>
  </si>
  <si>
    <t>štěrkový pohoz + štěrkový polštář + zásypy  
viz příloha  D.2.1.4.3_2.1.0.2</t>
  </si>
  <si>
    <t>1: Dle technické zprávy, výkresových příloh projektové dokumentace, TKP staveb státních drah a výkazů materiálu projektu a souhrnných částí dokumentace stavby.  
2: 0,3m2*1,5m+5,8m2*3,3m+3,14m*(0,2m2+0,3m2)  
Celkem 21,16=21.160 [A]</t>
  </si>
  <si>
    <t>17750</t>
  </si>
  <si>
    <t>ZEMNÍ HRÁZKY ZE ZEMIN NEPROPUSTNÝCH</t>
  </si>
  <si>
    <t>během výstavby  
viz příloha  D.2.1.4.3_2.1.0.2</t>
  </si>
  <si>
    <t>1: Dle technické zprávy, výkresových příloh projektové dokumentace, TKP staveb státních drah a výkazů materiálu projektu a souhrnných částí dokumentace stavby.  
2: 0,5  
Celkem 0,5=0.500 [A]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</si>
  <si>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</si>
  <si>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viz příloha D.2.1.4.3_2.1.0.2</t>
  </si>
  <si>
    <t>1: Dle technické zprávy, výkresových příloh projektové dokumentace, TKP staveb státních drah a výkazů materiálu projektu a souhrnných částí dokumentace stavby.  
2: 50m2  
Celkem 50=50.000 [A]</t>
  </si>
  <si>
    <t>1: Dle technické zprávy, výkresových příloh projektové dokumentace, TKP staveb státních drah a výkazů materiálu projektu a souhrnných částí dokumentace stavby.  
2: 50+50  
Celkem 100=100.000 [A]</t>
  </si>
  <si>
    <t>272325</t>
  </si>
  <si>
    <t>ZÁKLADY ZE ŽELEZOBETONU DO C30/37</t>
  </si>
  <si>
    <t>pod troubou + prahy na konci + zesílené základy na konci  
viz příloha D.2.1.4.3_2.1.0.2</t>
  </si>
  <si>
    <t>1: Dle technické zprávy, výkresových příloh projektové dokumentace, TKP staveb státních drah a výkazů materiálu projektu a souhrnných částí dokumentace stavby.  
2: (0,2m*1,7m*12,8m)+(2ks*0,3m*0,6m*2m)+(2ks*(2ks*0,3m*0,5m*1,7m))  
Celkem 6,092=6.092 [A]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</si>
  <si>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proudů,</t>
  </si>
  <si>
    <t>272366</t>
  </si>
  <si>
    <t>VÝZTUŽ ZÁKLADŮ Z KARI SÍTÍ</t>
  </si>
  <si>
    <t>základ pro prefabrikáty + zesílené základy na konci  
viz příloha D.2.1.4.3_2.1.0.2</t>
  </si>
  <si>
    <t>1: Dle technické zprávy, výkresových příloh projektové dokumentace, TKP staveb státních drah a výkazů materiálu projektu a souhrnných částí dokumentace stavby.  
2: ((1,6m*12,8m*1,1)+(2ks*2ks*1,6m*1,6m))*0,0123t/m2  
Celkem 0,403=0.403 [A]</t>
  </si>
  <si>
    <t>Položka zahrnuje veškerý materiál, výrobky a polotovary, včetně mimostaveništní a 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74),  
- povrchovou antikorozní úpravu výztuže,  
- separaci výztuže,  
- osazení měřících zařízení a úpravy pro ně,  
- osazení měřících skříní nebo míst pro měření bludných proudů.</t>
  </si>
  <si>
    <t>před a za propustkem + v místě trouby  
Položka zahrnuje kompletní zřízení pažení ve všech fázích výstavby tohoto mostního objektu, zabezpečující navržený postup výstavby mostního objektu a bezpečnost železniční dopravy na provozované koleji.  
- kompletní zřízení mikrozápor a protimikrozápor, výdřevy, převázek, rozpěr, ztužidel, kotev z předpínacích tyčí, kotev horninových po jednotlivých kotevních úrovních, štětovnic s táhly pro pažení KL, příp. jiných zhotovitelem v rámci RDS pažení navržených prvků a konstrukcí  
- vč. případného provedení dodatečného geotechnického průzkumu v oblasti provádění pažení (především v případě pažení realizovaného v náspu), v rozsahu min. v souladu s předpisem SŽ S4 Železniční svršek, a to pro zajištění bezpečnosti návrhu pažení v rámci RDS (bezpečnost drážní dopravy s ohledem na případné sedání tělesa dráhy).  
- vč. všech potřebných vrtů a chrániček pro táhla, vč. odvozu zeminy z vrtů na skládku a poplatků za jejich uskladnění na skládku  
- vč. zřízení pažení na sjezdu do stavební jámy  
- vč. řezání / upálení / vytažení mikrozápor, vč. dopravy na sběrný dvůr (zhotovitel předá investorovi protokol o předání)  
- vypracování RDS pažení vč. statického posouzení je součástí jiné položky  
viz příloha D.2.1.4.3_2.1.0.2, D.2.1.4.3_2.1.1.1.</t>
  </si>
  <si>
    <t>1: Dle technické zprávy, výkresových příloh projektové dokumentace, TKP staveb státních drah a výkazů materiálu projektu a souhrnných částí dokumentace stavby.  
2: (2ks*3m*2,5m)+(2ks*3m*3,6m)  
Celkem 36,6=36.600 [A]</t>
  </si>
  <si>
    <t>položka zahrnuje opotřebení ocelových zápor, jejich osazení do připravených vrtů včetně zabetonování konců a obsypu, případně jejich zaberanění a jejich odstranění. Ocelová převázka se započítá do výsledné hmotnosti.</t>
  </si>
  <si>
    <t>pod propustkem  
viz příloha D.2.1.4.3_2.1.0.2</t>
  </si>
  <si>
    <t>1: Dle technické zprávy, výkresových příloh projektové dokumentace, TKP staveb státních drah a výkazů materiálu projektu a souhrnných částí dokumentace stavby. (2m*0,1m*12,3m) 
Celkové množství 2,460=2.460 [A]</t>
  </si>
  <si>
    <t>pod podláždění  
viz příloha D.2.1.4.3_2.1.0.2</t>
  </si>
  <si>
    <t>1: Dle technické zprávy, výkresových příloh projektové dokumentace, TKP staveb státních drah a výkazů materiálu projektu a souhrnných částí dokumentace stavby.  
2: 0,15m*((3,14m*2,1m-0,96m*0,97m)+(1,8m*3,14m-0,97m*0,97m))  
Celkem 1,556=1.556 [A]</t>
  </si>
  <si>
    <t>odláždění  
viz příloha D.2.1.4.3_2.1.0.2</t>
  </si>
  <si>
    <t>1: Dle technické zprávy, výkresových příloh projektové dokumentace, TKP staveb státních drah a výkazů materiálu projektu a souhrnných částí dokumentace stavby.  
2: 0,25m*((3,14m*2,1m-0,96m*0,97m)+(1,8m*3,14m-0,97m*0,97m))  
Celkem 2,593=2.593 [A]</t>
  </si>
  <si>
    <t>1: Dle technické zprávy, výkresových příloh projektové dokumentace, TKP staveb státních drah a výkazů materiálu projektu a souhrnných částí dokumentace stavby.  
2: 4,6m*11m  
Celkem 50,6=50.600 [A]</t>
  </si>
  <si>
    <t>9183E1</t>
  </si>
  <si>
    <t>PROPUSTY Z TRUB DN 800MM BETONOVÝCH</t>
  </si>
  <si>
    <t>Betonové portrubí DN 800  
viz příloha D.2.1.4.3_2.1.0.2</t>
  </si>
  <si>
    <t>1: Dle technické zprávy, výkresových příloh projektové dokumentace, TKP staveb státních drah a výkazů materiálu projektu a souhrnných částí dokumentace stavby.  
2: 10ks*1m+2ks*1,5m  
Celkem 13=13.000 [A]</t>
  </si>
  <si>
    <t>96615A</t>
  </si>
  <si>
    <t>BOURÁNÍ KONSTRUKCÍ Z PROSTÉHO BETONU - BEZ DOPRAVY</t>
  </si>
  <si>
    <t>kolmá čela + opěry  
viz příloha D.2.1.4.3_2.1.0.1, D.2.1.4.3_2.1.0.2</t>
  </si>
  <si>
    <t>1: Dle technické zprávy, výkresových příloh projektové dokumentace, TKP staveb státních drah a výkazů materiálu projektu a souhrnných částí dokumentace stavby.  
2: (2ks*0,9m*1,8m*4,6m)+(2ks*1,2m*1,2m*7,6m)  
Celkem 36,792=36.792 [A]</t>
  </si>
  <si>
    <t>položka zahrnuje:  
- rozbourání konstrukce bez ohledu na použitou technologii  
- veškeré pomocné konstrukce (lešení a pod.)  
- veškerou manipulaci s vybouranou sutí a hmotami, kromě vodorovné dopravy,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</si>
  <si>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96616A</t>
  </si>
  <si>
    <t>BOURÁNÍ KONSTRUKCÍ ZE ŽELEZOBETONU - BEZ DOPRAVY</t>
  </si>
  <si>
    <t>ŽB deska + úložné prahy + římsy  
viz příloha D.2.1.4.3_2.1.0.1, D.2.1.4.3_2.1.0.2</t>
  </si>
  <si>
    <t>1: Dle technické zprávy, výkresových příloh projektové dokumentace, TKP staveb státních drah a výkazů materiálu projektu a souhrnných částí dokumentace stavby.  
2: (1,4m*0,15m*8,2m)+(2ks*0,5m*0,25m*8,2m)+(2ks*0,55m*0,2m*4,31m)  
Celkem 4,720=4.720 [A]</t>
  </si>
  <si>
    <t>97817</t>
  </si>
  <si>
    <t>ODSTRANĚNÍ MOSTNÍ IZOLACE</t>
  </si>
  <si>
    <t>odstranění  
viz příloha D.2.1.4.3_2.1.0.1, D.2.1.4.3_2.1.0.2</t>
  </si>
  <si>
    <t>1: Dle technické zprávy, výkresových příloh projektové dokumentace, TKP staveb státních drah a výkazů materiálu projektu a souhrnných částí dokumentace stavby.  
2: 3,2m*8,4m  
Celkem 26,88=26.880 [A]</t>
  </si>
  <si>
    <t>Položka zahrnuje:  
- položka zahrnuje veškeré práce plynoucí z technologického předpisu a z platných předpisů  
- veškerou manipulaci s vybouranou sutí a hmotami včetně uložení na skládku.  
Položka nezahrnuje:  
- poplatek za skládku, který se vykazuje v položce 0141** (s výjimkou malého množství bouraného materiálu, kde je možné poplatek zahrnout do jednotkové ceny bourání – tento fakt musí být uveden v doplňujícím textu k položce)</t>
  </si>
  <si>
    <t xml:space="preserve">  SO 12-21-10</t>
  </si>
  <si>
    <t>Počerady - Obrnice, propustek v ev. km 231,150</t>
  </si>
  <si>
    <t>SO 12-21-10</t>
  </si>
  <si>
    <t>1: Dle technické zprávy, výkresových příloh projektové dokumentace, TKP staveb státních drah a výkazů materiálu projektu a souhrnných částí dokumentace stavby.  
2: (108.397-72)*2.1t/m3  
Celkem 76,434=76.434 [A]</t>
  </si>
  <si>
    <t>1: Dle technické zprávy, výkresových příloh projektové dokumentace, TKP staveb státních drah a výkazů materiálu projektu a souhrnných částí dokumentace stavby.  
2: (9.98*2.4t/m3)  
Celkem 23,952=23.952 [A]</t>
  </si>
  <si>
    <t>1: Dle technické zprávy, výkresových příloh projektové dokumentace, TKP staveb státních drah a výkazů materiálu projektu a souhrnných částí dokumentace stavby.  
2: (27.53*2.2t/m3)  
Celkem 60,566=60.566 [A]</t>
  </si>
  <si>
    <t>R015160</t>
  </si>
  <si>
    <t>909</t>
  </si>
  <si>
    <t>NEOCEŇOVAT - POPLATKY ZA LIKVIDACI ODPADŮ NEKONTAMINOVANÝCH VČETNĚ DOPRAVY NA SKLÁDKU A VEŠKERÉ MANIPULACE - 02 01 03  SMÝCENÉ STROMY A KEŘE</t>
  </si>
  <si>
    <t>R015170</t>
  </si>
  <si>
    <t>910</t>
  </si>
  <si>
    <t>NEOCEŇOVAT - POPLATKY ZA LIKVIDACI ODPADŮ NEKONTAMINOVANÝCH VČETNĚ DOPRAVY NA SKLÁDKU A VEŠKERÉ MANIPULACE - 17 02 01  DŘEVO PO STAVEBNÍM POUŽITÍ, Z DEMOLIC</t>
  </si>
  <si>
    <t>1: Dle technické zprávy, výkresových příloh projektové dokumentace, TKP staveb státních drah a výkazů materiálu projektu a souhrnných částí dokumentace stavby.  
2: (1,8m*28m*2+2*2m*2m*0,5*2)*0,2m*0,8t/m3  
Celkem 17,408=17.408 [A]</t>
  </si>
  <si>
    <t>R015240</t>
  </si>
  <si>
    <t>918</t>
  </si>
  <si>
    <t>NEOCEŇOVAT - POPLATKY ZA LIKVIDACI ODPADŮ NEKONTAMINOVANÝCH VČETNĚ DOPRAVY NA SKLÁDKU A VEŠKERÉ MANIPULACE - 20 03 99  ODPAD PODOBNÝ KOMUNÁLNÍMU ODPADU</t>
  </si>
  <si>
    <t>R015321</t>
  </si>
  <si>
    <t>927</t>
  </si>
  <si>
    <t>NEOCEŇOVAT - POPLATKY ZA LIKVIDACI ODPADŮ NEKONTAMINOVANÝCH VČETNĚ DOPRAVY NA SKLÁDKU A VEŠKERÉ MANIPULACE- 17 09 04 kamenivo + beton (podkladní vrstvy vozovek - štěkodrti, štěrkopísky, kam. kostky)</t>
  </si>
  <si>
    <t>1: Dle technické zprávy, výkresových příloh projektové dokumentace, TKP staveb státních drah a výkazů materiálu projektu a souhrnných částí dokumentace stavby.  
2: 3.78*2.5t/m3  
Celkem 9,45=9.450 [A]</t>
  </si>
  <si>
    <t>na vtoku propustku  
viz příloha D.2.1.4.5_2.0.3.1</t>
  </si>
  <si>
    <t>1: Dle technické zprávy, výkresových příloh projektové dokumentace, TKP staveb státních drah a výkazů materiálu projektu a souhrnných částí dokumentace stavby.  
2: 3m*8m*0,2m  
Celkem 4,8=4.800 [A]</t>
  </si>
  <si>
    <t>13173A</t>
  </si>
  <si>
    <t>HLOUBENÍ JAM ZAPAŽ I NEPAŽ TŘ. I - BEZ DOPRAVY</t>
  </si>
  <si>
    <t>výkopy pro vtokovou jímku + rámy + zanesený propustek  
viz příloha D.2.1.4.5_2.0.3.1</t>
  </si>
  <si>
    <t>1: Dle technické zprávy, výkresových příloh projektové dokumentace, TKP staveb státních drah a výkazů materiálu projektu a souhrnných částí dokumentace stavby.  
2: (4m*3m*5m)+(2*(2m*2m*0,5)*10m)+(4,7m*1,4m*0,9m+0,5m*5,5m*0,9m)  
Celkem 108,397=108.397 [A]</t>
  </si>
  <si>
    <t>položka zahrnuje:  
-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</si>
  <si>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zásyp kolem jímky  
viz příloha D.2.1.4.5_2.0.3.1</t>
  </si>
  <si>
    <t>1: Dle technické zprávy, výkresových příloh projektové dokumentace, TKP staveb státních drah a výkazů materiálu projektu a souhrnných částí dokumentace stavby.  
2: 2m*3m*12m  
Celkem 72=72.000 [A]</t>
  </si>
  <si>
    <t>zásyp klínů propustku ŠD fr. 0/32  
viz příloha D.2.1.4.5_2.0.3.1</t>
  </si>
  <si>
    <t>1: Dle technické zprávy, výkresových příloh projektové dokumentace, TKP staveb státních drah a výkazů materiálu projektu a souhrnných částí dokumentace stavby.  
2: 2*(2m*2m*0,5)*10m  
Celkem 40=40.000 [A]</t>
  </si>
  <si>
    <t>2*2m*2m+1m*7m  
viz příloha D.2.1.4.5_2.0.3.1</t>
  </si>
  <si>
    <t>1: Dle technické zprávy, výkresových příloh projektové dokumentace, TKP staveb státních drah a výkazů materiálu projektu a souhrnných částí dokumentace stavby.  
2: 40m2  
Celkem 40=40.000 [A]</t>
  </si>
  <si>
    <t>viz příloha D.2.1.4.5_2.0.3.1</t>
  </si>
  <si>
    <t>272324</t>
  </si>
  <si>
    <t>ZÁKLADY ZE ŽELEZOBETONU DO C25/30</t>
  </si>
  <si>
    <t>základ pro prefabrikáty  
viz příloha D.2.1.4.5_2.0.3.1</t>
  </si>
  <si>
    <t>1: Dle technické zprávy, výkresových příloh projektové dokumentace, TKP staveb státních drah a výkazů materiálu projektu a souhrnných částí dokumentace stavby.  
2: 2,0m*0,2m*9,83m  
Celkem 3,932=3.932 [A]</t>
  </si>
  <si>
    <t>272368</t>
  </si>
  <si>
    <t>VÝZTUŽ ZÁKLADŮ ZE SVAŘ SÍTÍ</t>
  </si>
  <si>
    <t>1: Dle technické zprávy, výkresových příloh projektové dokumentace, TKP staveb státních drah a výkazů materiálu projektu a souhrnných částí dokumentace stavby.  
2: (1,8m*9,73m*1,1)*0,0123t/m2  
Celkem 0,237=0.237 [A]</t>
  </si>
  <si>
    <t>285393</t>
  </si>
  <si>
    <t>DODATEČNÉ KOTVENÍ VLEPENÍM BETONÁŘSKÉ VÝZTUŽE D DO 20MM DO VRTŮ</t>
  </si>
  <si>
    <t>kotvení obetonávky  
viz příloha D.2.1.4.5_2.0.3.1</t>
  </si>
  <si>
    <t>1: Dle technické zprávy, výkresových příloh projektové dokumentace, TKP staveb státních drah a výkazů materiálu projektu a souhrnných částí dokumentace stavby.  
2: 31  
Celkem 31=31.000 [A]</t>
  </si>
  <si>
    <t>Položka zahrnuje:  
dodání výztuže předepsaného profilu a předepsané délky (do 600mm)  
provedení vrtu předepsaného profilu a předepsané délky (do 300mm)  
vsunutí výztuže do vyvrtaného profilu a její zalepení předepsaným pojivem  
případně nutné lešení</t>
  </si>
  <si>
    <t>před a za propustkem + v místě prefabrikátu  
Položka zahrnuje kompletní zřízení pažení ve všech fázích výstavby tohoto mostního objektu, zabezpečující navržený postup výstavby mostního objektu a bezpečnost železniční dopravy na provozované koleji.  
- kompletní zřízení mikrozápor a protimikrozápor, výdřevy, převázek, rozpěr, ztužidel, kotev z předpínacích tyčí, kotev horninových po jednotlivých kotevních úrovních, štětovnic s táhly pro pažení KL, příp. jiných zhotovitelem v rámci RDS pažení navržených prvků a konstrukcí  
- vč. případného provedení dodatečného geotechnického průzkumu v oblasti provádění pažení (především v případě pažení realizovaného v náspu), v rozsahu min. v souladu s předpisem SŽ S4 Železniční svršek, a to pro zajištění bezpečnosti návrhu pažení v rámci RDS (bezpečnost drážní dopravy s ohledem na případné sedání tělesa dráhy).  
- vč. všech potřebných vrtů a chrániček pro táhla, vč. odvozu zeminy z vrtů na skládku a poplatků za jejich uskladnění na skládku  
- vč. zřízení pažení na sjezdu do stavební jámy  
- vč. řezání / upálení / vytažení mikrozápor, vč. dopravy na sběrný dvůr (zhotovitel předá investorovi protokol o předání)  
- vypracování RDS pažení vč. statického posouzení je součástí jiné položky</t>
  </si>
  <si>
    <t>1: Dle technické zprávy, výkresových příloh projektové dokumentace, TKP staveb státních drah a výkazů materiálu projektu a souhrnných částí dokumentace stavby.  
2: (3ks*2ks*11m*1,7m)+(3ks*2ks*2,3m*3,4m+3ks*1m*1,4m)  
Celkem 163,32=163.320 [A]</t>
  </si>
  <si>
    <t>386385</t>
  </si>
  <si>
    <t>KOMPLETNÍ KONSTRUKCE JÍMEK ZE ŽELEZOBETONU C30/37 VČETNĚ VÝZTUŽE</t>
  </si>
  <si>
    <t>vtoková jímka  
včetně veškerých prvků v bednění  
plocha KARI sítí včetně rezervy na přesahy - 48 m2  
viz příloha D.2.1.4.5_2.0.3.1, D.2.1.4.5_2.0.4.1</t>
  </si>
  <si>
    <t>1: Dle technické zprávy, výkresových příloh projektové dokumentace, TKP staveb státních drah a výkazů materiálu projektu a souhrnných částí dokumentace stavby.  
2: 5,2  
Celkem 5,2=5.200 [A]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</si>
  <si>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74),  
- povrchovou antikorozní úpravu výztuže,  
- separaci výztuže,  
- osazení měřících zařízení a úpravy pro ně,  
- osazení měřících skříní nebo míst pro měření bludných proudů.</t>
  </si>
  <si>
    <t>vtoková jímka + základ propustku  
viz příloha D.2.1.4.5_2.0.3.1</t>
  </si>
  <si>
    <t>1: Dle technické zprávy, výkresových příloh projektové dokumentace, TKP staveb státních drah a výkazů materiálu projektu a souhrnných částí dokumentace stavby.  
2: (3m*2,4m*0,1m)+(2,4m*9,83m*0,1)  
Celkem 3,079=3.079 [A]</t>
  </si>
  <si>
    <t>odláždění: vtoková jímka + dno + terén  
viz příloha D.2.1.4.5_2.0.3.1</t>
  </si>
  <si>
    <t>1: Dle technické zprávy, výkresových příloh projektové dokumentace, TKP staveb státních drah a výkazů materiálu projektu a souhrnných částí dokumentace stavby.  
2: (1m*1,6m*0,15m)+(1m*10m*0,15m)+(0,5m*3,2m*0,15m)  
Celkem 1,98=1.980 [A]</t>
  </si>
  <si>
    <t>1: Dle technické zprávy, výkresových příloh projektové dokumentace, TKP staveb státních drah a výkazů materiálu projektu a souhrnných částí dokumentace stavby.  
2: (1m*1,6m*0,25m)+(1m*10m*0,25m)+(0,5m*3,2m*0,25m)  
Celkem 3,3=3.300 [A]</t>
  </si>
  <si>
    <t>vtoková jímka + prefabrikáty  
viz příloha D.2.1.4.5_2.0.3.1</t>
  </si>
  <si>
    <t>1: Dle technické zprávy, výkresových příloh projektové dokumentace, TKP staveb státních drah a výkazů materiálu projektu a souhrnných částí dokumentace stavby.  
2: (2*(3,05m*1,6m+3,05m*2,2m))+((2*2,3m+1,4m)*10m)  
Celkem 83,18=83.180 [A]</t>
  </si>
  <si>
    <t>711112</t>
  </si>
  <si>
    <t>IZOLACE BĚŽNÝCH KONSTRUKCÍ PROTI ZEMNÍ VLHKOSTI ASFALTOVÝMI PÁSY</t>
  </si>
  <si>
    <t>obetonávka  
viz příloha D.2.1.4.5_2.0.3.1</t>
  </si>
  <si>
    <t>1: Dle technické zprávy, výkresových příloh projektové dokumentace, TKP staveb státních drah a výkazů materiálu projektu a souhrnných částí dokumentace stavby.  
2: (0,51m+0,28m+0,58m)*(2,38m*2ks+1,9m)  
Celkem 9,124=9.124 [A]</t>
  </si>
  <si>
    <t>1: Dle technické zprávy, výkresových příloh projektové dokumentace, TKP staveb státních drah a výkazů materiálu projektu a souhrnných částí dokumentace stavby.2:2  
Celkem</t>
  </si>
  <si>
    <t>1. Položka obsahuje:  
 – vypnutí a zkratování trakčního vedení  
- provizorní směrovou a výškovou úpravu TV a ZV (odtažení ke stožáru) pro uvolnění staveniště (práci i materiál)  
- směrovou a výškovou regulaci TV a ZV na definitvní polohu koleje po dokončení prací (práci i materiál)  
- stroje a mechanizaci potřebné pro provedení úprav  
- provedení potřebných zkoušek a vystavení protokolů při uvádění do provozu  
2. Položka neobsahuje:  
Nové materiály troleje a nosného lana, uvažuje se s využitím stávajícíh vodičů.  
3. Způsob měření:  
Kusem se rozumí úprava TV a ZV u jedné koleje.</t>
  </si>
  <si>
    <t>R89957</t>
  </si>
  <si>
    <t>OBETONOVÁNÍ PREFABRIKÁTŮ ZE ŽELEZOBETONU VČETNĚ VÝZTUŽE</t>
  </si>
  <si>
    <t>obetonávky v místě napojení na stávající propustek  
beton: C30/37-XC4, XF3  
viz příloha D.2.1.4.5_2.0.3.1</t>
  </si>
  <si>
    <t>1: Dle technické zprávy, výkresových příloh projektové dokumentace, TKP staveb státních drah a výkazů materiálu projektu a souhrnných částí dokumentace stavby.  
2: 0,5m*0,2m*2m+2*0,4m*0,4m*2,2m  
Celkem 0,904=0.904 [A]</t>
  </si>
  <si>
    <t>91841</t>
  </si>
  <si>
    <t>PROPUSTY RÁMOVÉ 200/100</t>
  </si>
  <si>
    <t>prefabrikované rámy světlosti otvoru 1,0 m x 1,9 m (Š x V)  
viz příloha D.2.1.4.5_2.0.3.1</t>
  </si>
  <si>
    <t>1: Dle technické zprávy, výkresových příloh projektové dokumentace, TKP staveb státních drah a výkazů materiálu projektu a souhrnných částí dokumentace stavby.  
2: 10  
Celkem 10=10.000 [A]</t>
  </si>
  <si>
    <t>Položka zahrnuje:  
- dodání a položení prefabrikovaných rámů z dokumentací předepsaných rozměrů  
- případné úpravy rámů  
Nezahrnuje podkladní vrstvy, vyrovnávací a spádový beton uvnitř rámů a na jejich povrchu, izolaci.</t>
  </si>
  <si>
    <t>919146</t>
  </si>
  <si>
    <t>ŘEZÁNÍ ŽELEZOBETONOVÝCH KONSTRUKCÍ TL DO 300MM</t>
  </si>
  <si>
    <t>odřezání stávající ŽB desky v místě napojení nové konstrukce  
viz příloha D.2.1.4.5_2.0.3.1</t>
  </si>
  <si>
    <t>1: Dle technické zprávy, výkresových příloh projektové dokumentace, TKP staveb státních drah a výkazů materiálu projektu a souhrnných částí dokumentace stavby.  
2: 1,9  
Celkem 1,9=1.900 [A]</t>
  </si>
  <si>
    <t>položka zahrnuje řezání železobetonových konstrukcí v předepsané tloušťce, včetně spotřeby vody</t>
  </si>
  <si>
    <t>919168</t>
  </si>
  <si>
    <t>ŘEZÁNÍ KAMENNÝCH KONSTRUKCÍ TL DO 500MM</t>
  </si>
  <si>
    <t>odřezání stávajících kamenných opěr v místě napojení nové konstrukce  
viz příloha D.2.1.4.5_2.0.3.1</t>
  </si>
  <si>
    <t>1: Dle technické zprávy, výkresových příloh projektové dokumentace, TKP staveb státních drah a výkazů materiálu projektu a souhrnných částí dokumentace stavby.  
2: 2*2,1m  
Celkem 4,2=4.200 [A]</t>
  </si>
  <si>
    <t>položka zahrnuje řezání kamenných konstrukcí v předepsané tloušťce, včetně spotřeby vody</t>
  </si>
  <si>
    <t>93261</t>
  </si>
  <si>
    <t>POCHOZÍ ROŠT Z KOMPOZITU - PŘEKRYTÍ ZRCADLA MOSTU</t>
  </si>
  <si>
    <t>pochozí FRP rošt na vtokové jímce  
včetně veškerých kotvících a pomocných prvků  
viz příloha D.2.1.4.5_2.0.3.1</t>
  </si>
  <si>
    <t>1: Dle technické zprávy, výkresových příloh projektové dokumentace, TKP staveb státních drah a výkazů materiálu projektu a souhrnných částí dokumentace stavby.  
2: 1,88m*0,96m  
Celkem 1,805=1.805 [A]</t>
  </si>
  <si>
    <t>položka zahrnuje:  
- dodání a uložení předepsané konstrukce z předepsaného materiálu včetně vnitrostaveništní a mimostaveništní dopravy  
- veškeré potřebné pomocné práce  
- veškerý pomocný a upevňovací materiál</t>
  </si>
  <si>
    <t>96613A</t>
  </si>
  <si>
    <t>BOURÁNÍ KONSTRUKCÍ Z KAMENE NA MC - BEZ DOPRAVY</t>
  </si>
  <si>
    <t>odláždění na propustku  
viz příloha D.2.1.4.5_2.0.2.1, D.2.1.4.5_2.0.3.1</t>
  </si>
  <si>
    <t>1: Dle technické zprávy, výkresových příloh projektové dokumentace, TKP staveb státních drah a výkazů materiálu projektu a souhrnných částí dokumentace stavby.  
2: 0,9m*0,4m*10,5m  
Celkem 3,78=3.780 [A]</t>
  </si>
  <si>
    <t>kolmé čelo + obetonávka + opěry  
viz příloha D.2.1.4.5_2.0.2.1, D.2.1.4.5_2.0.3.1</t>
  </si>
  <si>
    <t>1: Dle technické zprávy, výkresových příloh projektové dokumentace, TKP staveb státních drah a výkazů materiálu projektu a souhrnných částí dokumentace stavby.  
2: ((0,5m*0,2m+2m*0,8m+1,1m*0,8m)*6m)+(0,5m*0,5m*2)+((2,1m*0,5m*5,5m)*2)  
Celkem 27,53=27.530 [A]</t>
  </si>
  <si>
    <t>33</t>
  </si>
  <si>
    <t>základ ŽB rámu + ŽB rám + ŽB deska  
viz příloha D.2.1.4.5_2.0.2.1, D.2.1.4.5_2.0.3.1</t>
  </si>
  <si>
    <t>1: Dle technické zprávy, výkresových příloh projektové dokumentace, TKP staveb státních drah a výkazů materiálu projektu a souhrnných částí dokumentace stavby.  
2: (1,7m*0,3m*4m)+((2*1,3m*0,2m+2*1,6m*0,2m)*4m)+(0,3m*5,5m*2m)  
Celkem 9,98=9.980 [A]</t>
  </si>
  <si>
    <t>D.2.1.5</t>
  </si>
  <si>
    <t>Ostatní inženýrské objekty (inženýrské sítě a hydrotechnické objekty)</t>
  </si>
  <si>
    <t xml:space="preserve">  SO 12-30-01</t>
  </si>
  <si>
    <t>Počerady – Obrnice, přeložky stávajících sítí SŽ</t>
  </si>
  <si>
    <t>SO 12-30-01</t>
  </si>
  <si>
    <t>Propustek v km 222,091</t>
  </si>
  <si>
    <t>1: Dle technické zprávy, výkresových příloh projektové dokumentace, TKP staveb státních drah a výkazů materiálu projektu a souhrnných částí dokumentace stavby.  
2: Výkop délka 10m, šířka 0,5m, hloubka 1m  
Celkem 5=5.000 [B]</t>
  </si>
  <si>
    <t>1: Dle technické zprávy, výkresových příloh projektové dokumentace, TKP staveb státních drah a výkazů materiálu projektu a souhrnných částí dokumentace stavby.  
2: Zásyp délka 10m, šířka 0,5m, hloubka 1m  
Celkem 5=5.000 [B]</t>
  </si>
  <si>
    <t>702113</t>
  </si>
  <si>
    <t>KABELOVÝ ŽLAB ZEMNÍ VČETNĚ KRYTU SVĚTLÉ ŠÍŘKY PŘES 250 MM</t>
  </si>
  <si>
    <t>1: Dle technické zprávy, výkresových příloh projektové dokumentace, TKP staveb státních drah a výkazů materiálu projektu a souhrnných částí dokumentace stavby.  
2: Betonové žlaby (2x10m)  
Celkem 20=20.000 [B]</t>
  </si>
  <si>
    <t>702233</t>
  </si>
  <si>
    <t>KABELOVÁ CHRÁNIČKA ZEMNÍ DĚLENÁ DN PŘES 200 MM</t>
  </si>
  <si>
    <t>1: Dle technické zprávy, výkresových příloh projektové dokumentace, TKP staveb státních drah a výkazů materiálu projektu a souhrnných částí dokumentace stavby.  
2: Chránička pro ochranu kabelů (2x10m)  
Celkem 20=20.000 [B]</t>
  </si>
  <si>
    <t>Propustek v km 227,575</t>
  </si>
  <si>
    <t>1: Dle technické zprávy, výkresových příloh projektové dokumentace, TKP staveb státních drah a výkazů materiálu projektu a souhrnných částí dokumentace stavby.  
2: Výkop délka 20m, šířka 0,5m, hloubka 0,7m  
Celkem 7=7.000 [B]</t>
  </si>
  <si>
    <t>1: Dle technické zprávy, výkresových příloh projektové dokumentace, TKP staveb státních drah a výkazů materiálu projektu a souhrnných částí dokumentace stavby.  
2: Zásyp délka 20m, šířka 0,5m, hloubka 0,7m  
Celkem 7=7.000 [B]</t>
  </si>
  <si>
    <t>Propustek v km 228,150</t>
  </si>
  <si>
    <t>1: Dle technické zprávy, výkresových příloh projektové dokumentace, TKP staveb státních drah a výkazů materiálu projektu a souhrnných částí dokumentace stavby.  
2: Plastové žlaby (1x10m)  
Celkem 10=10.000 [B]</t>
  </si>
  <si>
    <t>1: Dle technické zprávy, výkresových příloh projektové dokumentace, TKP staveb státních drah a výkazů materiálu projektu a souhrnných částí dokumentace stavby.  
2: Chránička pro ochranu kabelů (2x5m)  
Celkem 10=10.000 [B]</t>
  </si>
  <si>
    <t>1: Dle technické zprávy, výkresových příloh projektové dokumentace, TKP staveb státních drah a výkazů materiálu projektu a souhrnných částí dokumentace stavby.  
2: Ukončení kabelových vložek.   
Celkem 2=2.000 [B]</t>
  </si>
  <si>
    <t>75A131</t>
  </si>
  <si>
    <t>KABEL METALICKÝ DVOUPLÁŠŤOVÝ DO 12 PÁRŮ - DODÁVKA</t>
  </si>
  <si>
    <t>KMPÁR</t>
  </si>
  <si>
    <t>1: Dle technické zprávy, výkresových příloh projektové dokumentace, TKP staveb státních drah a výkazů materiálu projektu a souhrnných částí dokumentace stavby.  
2: Vložka kabelová 2x10m kabely do 12P1.   
Celkem 0,15=0.150 [B]</t>
  </si>
  <si>
    <t>1: Dle technické zprávy, výkresových příloh projektové dokumentace, TKP staveb státních drah a výkazů materiálu projektu a souhrnných částí dokumentace stavby.  
2: Ukončení kabelových vložek.   
Celkem 4=4.000 [B]</t>
  </si>
  <si>
    <t>D.2.4.1</t>
  </si>
  <si>
    <t>Příprava území a kácení</t>
  </si>
  <si>
    <t xml:space="preserve">  SO 10-92-01</t>
  </si>
  <si>
    <t>Kácení dřevin</t>
  </si>
  <si>
    <t>SO 10-92-01</t>
  </si>
  <si>
    <t>NEOCEŇOVAT - POPLATKY ZA LIKVIDACI ODPADŮ NEKONTAMINOVANÝCH VČETNĚ DOPRAVY NA SKLÁDKU A VEŠKERÉ MANIPULACE- 02 01 03 SMÝCENÉ STROMY A KEŘE</t>
  </si>
  <si>
    <t>Dle dendrologického průzkumu a jednotlivých závazných stanovisek/povolení kácení  
Celkem 3=3.000 [B]</t>
  </si>
  <si>
    <t>1. Položka obsahuje:   
 – veškeré poplatky provozovateli skládky, recyklační linky nebo jiného zařízení na zpracování nebo likvidaci odpadů související s převzetím, uložením, zpracováním nebo likvidací odpadu   
- náklady spojené s dopravou z místa stavby na místo převzetí provozovatelem skládky, recyklační linky nebo jiného zařízení na zpracování nebo likvidaci odpadů   
- náklady spojené s vyložením a manipulací s materiálem v místě skládky   
2. Položka neobsahuje:   
 – náklady spojené s naložením a manipulací materiálem   
3. Způsob měření:   
Tunou se rozumí hmotnost odpadu vytříděného v souladu se zákonem č. 541/2020 Sb., o odpadech.</t>
  </si>
  <si>
    <t>R</t>
  </si>
  <si>
    <t>Odstranění křovin a stromů s odstraněním kořenů ručně průměru kmene do 100 mm jakékoliv plochy v rovině nebo ve svahu o sklonu do 1:5</t>
  </si>
  <si>
    <t>zapojené porosty dřevin</t>
  </si>
  <si>
    <t>Dle dendrologického průzkumu  
Celkem 25=25.000 [B]</t>
  </si>
  <si>
    <t>- odstranění křovin a stromů do průměru 100 mm  
- doprava dřevin bez ohledu na vzdálenost  
- spálení na hromadách nebo štěpkování</t>
  </si>
  <si>
    <t>D.9.8</t>
  </si>
  <si>
    <t>Všeobecný objekt</t>
  </si>
  <si>
    <t xml:space="preserve">  SO 98-98</t>
  </si>
  <si>
    <t>SO 98-98</t>
  </si>
  <si>
    <t>Dokumentace stavby</t>
  </si>
  <si>
    <t>VSEOB001</t>
  </si>
  <si>
    <t>Dokumentace skutečného provedení stavby, geodetická část</t>
  </si>
  <si>
    <t>Vypracování vybrané části dokumentace skutečného provedení (DSPS)</t>
  </si>
  <si>
    <t>v předepsaném rozsahu a počtu dle VTP a ZTP   
Celkem 1=1.000 [A]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</si>
  <si>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geodetické části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 Zhotovitel bude postupovat dle požadavků na obsahovou náležitost této části DSPS, která je uvedená v interním předpisu Objednatele - SŽ SM011 Dokumentace staveb Správy železnic, státní organizace. Položka zahrnuje odevzdání dokumentace v předepsaném počtu v listinné i elektronické formě uvedeném v ZTP a VTP.</t>
  </si>
  <si>
    <t>VSEOB002</t>
  </si>
  <si>
    <t>Dokumentace skutečného provedení stavby, technická část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</si>
  <si>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 v listinné i elektronické formě. Zhotovitel bude postupovat dle požadavků na obsahovou náležitost této části DSPS, která je uvedená v interním předpisu Objednatele - SŽ SM011 Dokumentace staveb Správy železnic, státní organizace.</t>
  </si>
  <si>
    <t>VSEOB003</t>
  </si>
  <si>
    <t>Dokumentace skutečného provedení stavby, dokladová část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</si>
  <si>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doložení dokladů a podkladů pro předání stavby a její kolaudace v předepsané formě a počtu v listinné i elektronické formě. Zhotovitel bude postupovat dle požadavků na obsahovou náležitost této části DSPS, která je uvedená v interním předpisu Objednatele - SŽ SM011 Dokumentace staveb Správy železnic, státní organizace.</t>
  </si>
  <si>
    <t>Ostatní</t>
  </si>
  <si>
    <t>VSEOB004</t>
  </si>
  <si>
    <t>Osvědčení o shodě notifikovanou osobou</t>
  </si>
  <si>
    <t>Zajištění vydání osvědčení o shodě notifikovanou osobou</t>
  </si>
  <si>
    <t>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  
Položka zahrnuje  všechny nezbytné práce, náklady a zařízení  včetně  všech doprav a pomocného materiálu nutných  pro uskutečnění dané činnosti.</t>
  </si>
  <si>
    <t>VSEOB005</t>
  </si>
  <si>
    <t>Osvědčení o bezpečnosti před uvedením do provozu</t>
  </si>
  <si>
    <t>Zajištění vydání osvědčení o bezpečnosti před uvedením do provozu.</t>
  </si>
  <si>
    <t>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  
Položka zahrnuje  všechny nezbytné práce, náklady a zařízení  včetně  všech doprav a pomocného materiálu nutných  pro uskutečnění dané činnosti.</t>
  </si>
  <si>
    <t>VSEOB006</t>
  </si>
  <si>
    <t>Geodetické práce v rámci geodetické vytyčovací sítě stavby</t>
  </si>
  <si>
    <t>Souhrn geodetických činností při zřizování a vedení bodů geodetické vytyčovací sítě stavby</t>
  </si>
  <si>
    <t>Položka zahrnuje veškeré činnosti související s prováděním fyzických stabilizací bodů vytyčovací sítě. Počet a druh stabilizací bodů při zřizování vytyčovací sítě vychází z návrhu vytyčovací sítě (ve stupni PDPS). Položka dále zahrnuje v rámci zřizování stabilizací náklady na dopravu stabilizací a materiálu, výkopové práce (strojní nebo ruční), montážní a stavební práce včetně terenních úprav, zbudování ochranných prvků (ochranné tyčové znaky, skruže, atd.).  
Do stabilizací geodetických vytyčovacích sítí je potřeba zahrnout i náklady na body v případě překládání, rušení a doplnění vytyčovací sítě vzhledem ke složitosti stavby, především pak v případě realizace bodů vytyčovacích sítí na neelektrizovaných tratích.</t>
  </si>
  <si>
    <t>VSEOB007</t>
  </si>
  <si>
    <t>Stabilizace bodů geodetické vytyčovací sítě</t>
  </si>
  <si>
    <t>33ks</t>
  </si>
  <si>
    <t>VSEOB008</t>
  </si>
  <si>
    <t>Projektová dokumentace pro provádění stavby (PDPS)</t>
  </si>
  <si>
    <t>Vypracování PDPS u vybraných SO a PS</t>
  </si>
  <si>
    <t>Vypracování PDPS u vybraných SO a PS. Položka zahrnuje veškeré činnosti nezbytné k vypracování projektové dokumentace pro provádění stavby (dále také PDPS, dílenská, výrobní dok.), které doplňuje a upřesňuje projektovou dokumentaci pro stavební povolení nebo do ohlášení stavby do úplného obsahu stupně dokumentace pro provádění stavby. Jedná se o dopracování PDPS  pro části : D.1.1 případně jiné SO, PS, kde zhotovitel uzná za nutné toto vypracovat k bezvadnému předání a ukončení díla, pokud není uvedeno samostatně v soupisech prací jednotlivých SO, PS.</t>
  </si>
  <si>
    <t>VSEOB009</t>
  </si>
  <si>
    <t>Nájmy hrazené zhotovitelem stavby</t>
  </si>
  <si>
    <t>Nájmy hrazené zhotovitelem  
dočasné zábory do 1 roku - 759m2</t>
  </si>
  <si>
    <t>Položka zahrnuje veškeré činnosti nezbytné k zajištění daného předmětu dle názvu položky během realizace stavby, v části dok "E.5. GD" podklad zpracovaný podle jiných právních předpisů. Položka zahrnuje  všechny nezbytné práce, náklady a zařízení  včetně  všech doprav a pomocného materiálu, zpráv, projednání nutných pro uskutečnění této činnosti.</t>
  </si>
  <si>
    <t>VSEOB010</t>
  </si>
  <si>
    <t>Exkurze pro studenty</t>
  </si>
  <si>
    <t>v předepsaném rozsahu a počtu dle VTP a ZTP  
Celkem 1=1.000 [A]</t>
  </si>
  <si>
    <t>1. Položka obsahuje: organizační přípravu a zabezpečení exkurze včetně materiálního zajištění (zapůjčení) ochranných pomůcek (ochranné přilby, vesty,...), odborný výklad s případným úvodním zahájením v místnostech zařízení staveniště, průvodce v terénu a koordinaci akce s koordinátorem BOZP  
2. Položka neobsahuje:zapůjčení vhodné obuvi (zajišťuje si každý návštěvník sám) a dopravu mezi navštívenými místy  
3. Měrná jednotka: KOMPLET   
4. Způsob měření:  soubor všech úkonů a činností, které jsou třeba k uskutečnění akce pro jednu skupinu návštěvníků  
5. Hlavní materiál:0</t>
  </si>
  <si>
    <t>VSEOB011</t>
  </si>
  <si>
    <t>Zpracování DIO na přejezd P1934</t>
  </si>
  <si>
    <t>zpracování a projednání dokumentace DIO</t>
  </si>
  <si>
    <t>Předpokládá se doba uzavírky přejezdu v délce 1 měsíc. Bude osazeno dočasné dopravní značení Zákaz jízdy vozidel v kombinaci s vodorovnou deskou Z2 (zábrana pro označení uzavírky). U výjezdu z obce Zaječice a u nejbližší křižovatky před přejezdem budou informativní tabulce IP22 Změna organizace dopravy s uvedením, že přejezd P1934 je uzavřen. Celkem půjde o osazení 6 ks dopravních značek na dobu 1 měsíc. Část dokumentace SK 12-00-08</t>
  </si>
  <si>
    <t>D.9.9</t>
  </si>
  <si>
    <t>Odpady</t>
  </si>
  <si>
    <t xml:space="preserve">  SO 90-90</t>
  </si>
  <si>
    <t>Likvidace odpadů včetně odpadů</t>
  </si>
  <si>
    <t>SO 90-90</t>
  </si>
  <si>
    <t>Poplatky za likvidaci odpadů</t>
  </si>
  <si>
    <t>POPLATKY ZA LIKVIDACI ODPADŮ NEKONTAMINOVANÝCH VČETNĚ DOPRAVY NA SKLÁDKU A VEŠKERÉ MANIPULACE - 17 05 04 VYTĚŽENÉ ZEMINY A HORNINY - I. TŘÍDA TĚŽITELNOSTI</t>
  </si>
  <si>
    <t>SO 12-11-04-224t, SO 12-11-06-528t, SO 12-21-01-23,379t, SO 12-21-07-331,363t, SO 12-21-08-221,553t, SO 12-21-10-76,434t  
Celkem 1404,729=1 404.729 [B]</t>
  </si>
  <si>
    <t>"1. Položka obsahuje:  
- veškeré poplatky provozovateli skládky, recyklační linky nebo jiného zařízení na zpracování nebo likvidaci odpadů související s převzetím, uložením, zpracováním nebo likvidací odpadu    
- náklady spojené s dopravou z místa stavby na místo převzetí provozovatelem skládky, recyklační linky nebo jiného zařízení na zpracování nebo likvidaci odpadů    
- náklady spojené s vyložením a manipulací s materiálem v místě skládky    
- náklady spojené s naložením a manipulací materiálem  
2. Způsob měření:  
Tunou se rozumí hmotnost odpadu vytříděného v souladu se zákonem č. 541/2020 Sb., o nakládání s odpady, v platném znění."</t>
  </si>
  <si>
    <t>POPLATKY ZA LIKVIDACI ODPADŮ NEKONTAMINOVANÝCH VČETNĚ DOPRAVY NA SKLÁDKU A VEŠKERÉ MANIPULACE - 17 03 02 VYBOURANÝ ASFALTOVÝ BETON BEZ DEHTU</t>
  </si>
  <si>
    <t>1: Dle technické zprávy, výkresových příloh projektové dokumentace, TKP staveb státních drah a výkazů materiálu projektu a souhrnných částí dokumentace stavby.  
2: 1,8m*6m*0,1m*2,2t/m3 
Celkem 2,376=2.376 [B]</t>
  </si>
  <si>
    <t>POPLATKY ZA LIKVIDACI ODPADŮ NEKONTAMINOVANÝCH VČETNĚ DOPRAVY NA SKLÁDKU A VEŠKERÉ MANIPULACE- 17 01 01 BETON Z DEMOLIC OBJEKTŮ, ZÁKLADŮ TV</t>
  </si>
  <si>
    <t>železobeton</t>
  </si>
  <si>
    <t>SO 12-21-01-2,834t, SO 12-21-07-36,834t, SO 12-21-08-11,328t, SO 12-21-10-23,952t  
Celkem 74,948=74.948 [B]</t>
  </si>
  <si>
    <t>beton</t>
  </si>
  <si>
    <t>SO 12-21-01-7,413t, SO 12-21-07-16,163, SO 12-21-08-80,942t, SO 12-21-10-60,566t  
Celkem 165,084=165.084 [B]</t>
  </si>
  <si>
    <t>POPLATKY ZA LIKVIDACI ODPADŮ NEKONTAMINOVANÝCH VČETNĚ DOPRAVY NA SKLÁDKU A VEŠKERÉ MANIPULACE- 17 05 08 ŠTĚRK Z KOLEJIŠTĚ (ODPAD PO RECYKLACI)</t>
  </si>
  <si>
    <t>SO 12-10-02-115,5t, SO 12-10-04-92,4t, SO 12-10-05-115,5t, SO 12-10-06-323,4t  
Celkem 646,8=646.800 [B]</t>
  </si>
  <si>
    <t>POPLATKY ZA LIKVIDACI ODPADŮ NEKONTAMINOVANÝCH VČETNĚ DOPRAVY NA SKLÁDKU A VEŠKERÉ MANIPULACE- 02 01 03 SMÝCENÉ STROMY A KEŘE</t>
  </si>
  <si>
    <t>SO 10-92-01-3t, SO 12-21-10-0,5t  
Celkem 3,5=3.500 [B]</t>
  </si>
  <si>
    <t>POPLATKY ZA LIKVIDACI ODPADŮ NEKONTAMINOVANÝCH VČETNĚ DOPRAVY NA SKLÁDKU A VEŠKERÉ MANIPULACE- 17 02 01 DŘEVO PO STAVEBNÍM POUŽITÍ, Z DEMOLIC</t>
  </si>
  <si>
    <t>SO 12-21-10-17,408t  
Celkem 17,408=17.408 [B]</t>
  </si>
  <si>
    <t>POPLATKY ZA LIKVIDACI ODPADŮ NEKONTAMINOVANÝCH VČETNĚ DOPRAVY NA SKLÁDKU A VEŠKERÉ MANIPULACE- 20 03 99 ODPAD PODOBNÝ KOMUNÁLNÍMU ODPADU</t>
  </si>
  <si>
    <t>SO 12-21-10-1t  
Celkem 1=1.000 [B]</t>
  </si>
  <si>
    <t>POPLATKY ZA LIKVIDACI ODPADŮ NEKONTAMINOVANÝCH VČETNĚ DOPRAVY NA SKLÁDKU A VEŠKERÉ MANIPULACE- 17 09 04 kamenivo + beton (podkladní vrstvy vozovek - štěkodrti, štěrkopísky, kam. kostky)</t>
  </si>
  <si>
    <t>SO 12-21-10-9,45t  
Celkem 9,45=9.450 [B]</t>
  </si>
  <si>
    <t>POPLATKY ZA LIKVIDACI ODPADŮ NEKONTAMINOVANÝCH VČETNĚ DOPRAVY NA SKLÁDKU A VEŠKERÉ MANIPULACE- 17 05 04 KAMENNÁ SUŤ</t>
  </si>
  <si>
    <t>SO 12-21-01-33,609t, SO 12-21-07-9,301t  
Celkem 42,91=42.910 [B]</t>
  </si>
  <si>
    <t>POPLATKY ZA LIKVIDACI ODPADŮ NEKONTAMINOVANÝCH VČETNĚ DOPRAVY NA SKLÁDKU A VEŠKERÉ MANIPULACE- 17 04 01 ODPAD MĚDI A JEJICH SLITIN, 17 04 02 ODPAD HLINÍKU, 17 01 05 ŽELEZNÝ ŠROT, 17 04 07 SMĚSNÉ KOVY</t>
  </si>
  <si>
    <t>SO 12-10-02-10,1t, SO 12-10-05-10,1t, SO 12-21-01-0,3t, SO 12-21-07-0,709t  
Celkem 21,209=21.209 [B]</t>
  </si>
  <si>
    <t>"1. Položka obsahuje:     
 - železný šrot je majetkem objednatele-investora, cena respektuje pouze dopravu na místo určené investorem stavby (stavební dvůr SŽ)       
 - náklady spojené s dopravou odpadu z místa stavby na místo převzetí provozovatelem skládky, recyklační linky nebo jiného zařízení na zpracování nebo likvidaci odpadů                                                                                                                                                                                                                                                                                                                                                                                                                                              
2. Způsob měření:     
Tunou se rozumí hmotnost odpadu vytříděného v souladu se zákonem č. 541/2001 Sb., o nakládání s odpady, v platném znění."</t>
  </si>
  <si>
    <t>POPLATKY ZA LIKVIDACI ODPADŮ NEBEZPEČNÝCH VČETNĚ DOPRAVY NA SKLÁDKU A VEŠKERÉ MANIPULACE- 17 06 01* IZOLAČNÍ MATERIÁLY S OBSAHEM AZBESTU</t>
  </si>
  <si>
    <t>SO 12-21-08-0,116t  
Celkem 0,116=0.116 [B]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</si>
</sst>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0"/>
      <name val="Arial"/>
      <family val="0"/>
    </font>
    <font>
      <b/>
      <sz val="16"/>
      <color rgb="FFFFFFFF"/>
      <name val="Arial"/>
      <family val="0"/>
    </font>
    <font>
      <b/>
      <sz val="16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6">
    <fill>
      <patternFill/>
    </fill>
    <fill>
      <patternFill patternType="gray125"/>
    </fill>
    <fill>
      <patternFill patternType="solid">
        <fgColor rgb="FFFF5200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ADD8E6"/>
        <bgColor indexed="64"/>
      </patternFill>
    </fill>
  </fills>
  <borders count="5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3">
    <xf numFmtId="0" fontId="0" fillId="0" borderId="0" xfId="0"/>
    <xf numFmtId="0" fontId="1" fillId="0" borderId="0" xfId="0" applyFont="1" applyAlignment="1">
      <alignment horizontal="center" vertical="center"/>
    </xf>
    <xf numFmtId="0" fontId="0" fillId="2" borderId="0" xfId="0" applyFill="1"/>
    <xf numFmtId="0" fontId="2" fillId="2" borderId="0" xfId="0" applyFont="1" applyFill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right" vertical="center"/>
    </xf>
    <xf numFmtId="0" fontId="1" fillId="0" borderId="0" xfId="0" applyFont="1" applyAlignment="1">
      <alignment horizontal="right"/>
    </xf>
    <xf numFmtId="0" fontId="0" fillId="3" borderId="1" xfId="0" applyFill="1" applyBorder="1" applyAlignment="1">
      <alignment horizontal="center"/>
    </xf>
    <xf numFmtId="177" fontId="0" fillId="0" borderId="0" xfId="0" applyNumberFormat="1"/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right" vertical="top"/>
    </xf>
    <xf numFmtId="177" fontId="0" fillId="0" borderId="1" xfId="0" applyNumberFormat="1" applyBorder="1" applyAlignment="1">
      <alignment horizontal="right" vertical="top"/>
    </xf>
    <xf numFmtId="0" fontId="0" fillId="0" borderId="0" xfId="0" applyAlignment="1">
      <alignment vertical="center"/>
    </xf>
    <xf numFmtId="0" fontId="0" fillId="4" borderId="0" xfId="0" applyFill="1"/>
    <xf numFmtId="0" fontId="0" fillId="0" borderId="1" xfId="0" applyBorder="1" applyAlignment="1">
      <alignment horizontal="center" vertical="center"/>
    </xf>
    <xf numFmtId="0" fontId="0" fillId="2" borderId="2" xfId="0" applyFill="1" applyBorder="1"/>
    <xf numFmtId="0" fontId="0" fillId="0" borderId="3" xfId="0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0" fontId="0" fillId="4" borderId="2" xfId="0" applyFill="1" applyBorder="1"/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0" fontId="4" fillId="0" borderId="0" xfId="0" applyFont="1" applyAlignment="1">
      <alignment horizontal="right" vertical="center"/>
    </xf>
    <xf numFmtId="0" fontId="1" fillId="0" borderId="4" xfId="0" applyFont="1" applyBorder="1" applyAlignment="1">
      <alignment horizontal="right" vertical="top"/>
    </xf>
    <xf numFmtId="177" fontId="0" fillId="0" borderId="4" xfId="0" applyNumberFormat="1" applyBorder="1" applyAlignment="1">
      <alignment horizontal="center" vertical="top"/>
    </xf>
    <xf numFmtId="0" fontId="1" fillId="0" borderId="4" xfId="0" applyFont="1" applyBorder="1" applyAlignment="1">
      <alignment wrapText="1"/>
    </xf>
    <xf numFmtId="0" fontId="1" fillId="0" borderId="0" xfId="0" applyFont="1" applyAlignment="1">
      <alignment horizontal="right" vertical="top"/>
    </xf>
    <xf numFmtId="177" fontId="0" fillId="0" borderId="0" xfId="0" applyNumberFormat="1" applyAlignment="1">
      <alignment horizontal="center" vertical="top"/>
    </xf>
    <xf numFmtId="0" fontId="1" fillId="0" borderId="0" xfId="0" applyFont="1" applyAlignment="1">
      <alignment wrapText="1"/>
    </xf>
    <xf numFmtId="0" fontId="0" fillId="0" borderId="0" xfId="0" applyAlignment="1">
      <alignment horizontal="right" vertical="top"/>
    </xf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178" fontId="0" fillId="0" borderId="0" xfId="0" applyNumberFormat="1" applyAlignment="1">
      <alignment horizontal="center" vertical="top"/>
    </xf>
    <xf numFmtId="177" fontId="0" fillId="5" borderId="0" xfId="0" applyNumberFormat="1" applyFill="1" applyAlignment="1" applyProtection="1">
      <alignment horizontal="center" vertical="top"/>
      <protection locked="0"/>
    </xf>
    <xf numFmtId="0" fontId="0" fillId="0" borderId="0" xfId="0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177" fontId="0" fillId="0" borderId="1" xfId="0" applyNumberFormat="1" applyBorder="1" applyAlignment="1">
      <alignment horizontal="center" vertical="center"/>
    </xf>
    <xf numFmtId="0" fontId="0" fillId="0" borderId="0" xfId="0" applyAlignment="1" quotePrefix="1">
      <alignment horizontal="left" vertical="center" wrapText="1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worksheet" Target="worksheets/sheet15.xml" /><Relationship Id="rId16" Type="http://schemas.openxmlformats.org/officeDocument/2006/relationships/worksheet" Target="worksheets/sheet16.xml" /><Relationship Id="rId17" Type="http://schemas.openxmlformats.org/officeDocument/2006/relationships/worksheet" Target="worksheets/sheet17.xml" /><Relationship Id="rId18" Type="http://schemas.openxmlformats.org/officeDocument/2006/relationships/worksheet" Target="worksheets/sheet18.xml" /><Relationship Id="rId19" Type="http://schemas.openxmlformats.org/officeDocument/2006/relationships/worksheet" Target="worksheets/sheet19.xml" /><Relationship Id="rId20" Type="http://schemas.openxmlformats.org/officeDocument/2006/relationships/styles" Target="styles.xml" /><Relationship Id="rId21" Type="http://schemas.openxmlformats.org/officeDocument/2006/relationships/sharedStrings" Target="sharedStrings.xml" /><Relationship Id="rId22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704850</xdr:colOff>
      <xdr:row>3</xdr:row>
      <xdr:rowOff>180975</xdr:rowOff>
    </xdr:from>
    <xdr:to>
      <xdr:col>5</xdr:col>
      <xdr:colOff>866775</xdr:colOff>
      <xdr:row>3</xdr:row>
      <xdr:rowOff>323850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010900" y="1323975"/>
          <a:ext cx="161925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0</xdr:col>
      <xdr:colOff>1657350</xdr:colOff>
      <xdr:row>3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657350" cy="114300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1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4.xml" /></Relationships>
</file>

<file path=xl/worksheets/_rels/sheet1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5.xml" /></Relationships>
</file>

<file path=xl/worksheets/_rels/sheet1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6.xml" /></Relationships>
</file>

<file path=xl/worksheets/_rels/sheet1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7.xml" /></Relationships>
</file>

<file path=xl/worksheets/_rels/sheet1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8.xml" /></Relationships>
</file>

<file path=xl/worksheets/_rels/sheet1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9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34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  <col min="6" max="6" width="30.7142857142857" customWidth="1"/>
  </cols>
  <sheetData>
    <row r="1" spans="1:6" ht="57" customHeight="1">
      <c r="B1" s="3" t="s">
        <v>1</v>
      </c>
      <c s="2"/>
      <c s="2"/>
      <c s="2"/>
      <c s="2"/>
    </row>
    <row r="2" spans="2:6" ht="20" customHeight="1">
      <c r="B2" s="2"/>
      <c s="2"/>
      <c s="2"/>
      <c s="2"/>
      <c s="2"/>
    </row>
    <row r="3" spans="2:6" ht="12.75" customHeight="1">
      <c r="B3" s="2"/>
      <c s="2"/>
      <c s="2"/>
      <c s="2"/>
      <c s="2"/>
    </row>
    <row r="4" spans="1:6" ht="40" customHeight="1">
      <c r="A4" s="4" t="s">
        <v>2</v>
      </c>
      <c s="5" t="s">
        <v>3</v>
      </c>
      <c r="F4" s="1" t="s">
        <v>0</v>
      </c>
    </row>
    <row r="5" spans="1:2" ht="30" customHeight="1">
      <c r="A5" s="7" t="s">
        <v>4</v>
      </c>
      <c s="6" t="s">
        <v>5</v>
      </c>
    </row>
    <row r="6" spans="2:3" ht="12.75" customHeight="1">
      <c r="B6" s="8" t="s">
        <v>6</v>
      </c>
      <c s="10">
        <f>0+C10+C14+C22+C27+C29+C31+C33</f>
      </c>
    </row>
    <row r="7" spans="2:3" ht="12.75" customHeight="1">
      <c r="B7" s="8" t="s">
        <v>7</v>
      </c>
      <c s="10">
        <f>0+E10+E14+E22+E27+E29+E31+E33</f>
      </c>
    </row>
    <row r="9" spans="1:6" ht="12.75" customHeight="1">
      <c r="A9" s="9" t="s">
        <v>8</v>
      </c>
      <c s="9" t="s">
        <v>9</v>
      </c>
      <c s="9" t="s">
        <v>10</v>
      </c>
      <c s="9" t="s">
        <v>11</v>
      </c>
      <c s="9" t="s">
        <v>12</v>
      </c>
      <c s="9" t="s">
        <v>13</v>
      </c>
    </row>
    <row r="10" spans="1:6" ht="12.75">
      <c r="A10" s="11" t="s">
        <v>14</v>
      </c>
      <c s="12" t="s">
        <v>15</v>
      </c>
      <c s="14">
        <f>0+C11+C12+C13</f>
      </c>
      <c s="14">
        <f>C10*0.21</f>
      </c>
      <c s="14">
        <f>0+E11+E12+E13</f>
      </c>
      <c s="13">
        <f>0+F11+F12+F13</f>
      </c>
    </row>
    <row r="11" spans="1:6" ht="12.75">
      <c r="A11" s="11" t="s">
        <v>16</v>
      </c>
      <c s="12" t="s">
        <v>17</v>
      </c>
      <c s="14">
        <f>'PS 11-01-11'!K8+'PS 11-01-11'!M8</f>
      </c>
      <c s="14">
        <f>C11*0.21</f>
      </c>
      <c s="14">
        <f>C11+D11</f>
      </c>
      <c s="13">
        <f>'PS 11-01-11'!T7</f>
      </c>
    </row>
    <row r="12" spans="1:6" ht="12.75">
      <c r="A12" s="11" t="s">
        <v>154</v>
      </c>
      <c s="12" t="s">
        <v>155</v>
      </c>
      <c s="14">
        <f>'PS 12-01-21'!K8+'PS 12-01-21'!M8</f>
      </c>
      <c s="14">
        <f>C12*0.21</f>
      </c>
      <c s="14">
        <f>C12+D12</f>
      </c>
      <c s="13">
        <f>'PS 12-01-21'!T7</f>
      </c>
    </row>
    <row r="13" spans="1:6" ht="12.75">
      <c r="A13" s="11" t="s">
        <v>182</v>
      </c>
      <c s="12" t="s">
        <v>183</v>
      </c>
      <c s="14">
        <f>'PS 13-01-11'!K8+'PS 13-01-11'!M8</f>
      </c>
      <c s="14">
        <f>C13*0.21</f>
      </c>
      <c s="14">
        <f>C13+D13</f>
      </c>
      <c s="13">
        <f>'PS 13-01-11'!T7</f>
      </c>
    </row>
    <row r="14" spans="1:6" ht="12.75">
      <c r="A14" s="11" t="s">
        <v>199</v>
      </c>
      <c s="12" t="s">
        <v>200</v>
      </c>
      <c s="14">
        <f>0+C15+C16+C17+C18+C19+C20+C21</f>
      </c>
      <c s="14">
        <f>C14*0.21</f>
      </c>
      <c s="14">
        <f>0+E15+E16+E17+E18+E19+E20+E21</f>
      </c>
      <c s="13">
        <f>0+F15+F16+F17+F18+F19+F20+F21</f>
      </c>
    </row>
    <row r="15" spans="1:6" ht="12.75">
      <c r="A15" s="11" t="s">
        <v>201</v>
      </c>
      <c s="12" t="s">
        <v>202</v>
      </c>
      <c s="14">
        <f>'SO 12-10-02'!K8+'SO 12-10-02'!M8</f>
      </c>
      <c s="14">
        <f>C15*0.21</f>
      </c>
      <c s="14">
        <f>C15+D15</f>
      </c>
      <c s="13">
        <f>'SO 12-10-02'!T7</f>
      </c>
    </row>
    <row r="16" spans="1:6" ht="12.75">
      <c r="A16" s="11" t="s">
        <v>276</v>
      </c>
      <c s="12" t="s">
        <v>277</v>
      </c>
      <c s="14">
        <f>'SO 12-10-04'!K8+'SO 12-10-04'!M8</f>
      </c>
      <c s="14">
        <f>C16*0.21</f>
      </c>
      <c s="14">
        <f>C16+D16</f>
      </c>
      <c s="13">
        <f>'SO 12-10-04'!T7</f>
      </c>
    </row>
    <row r="17" spans="1:6" ht="12.75">
      <c r="A17" s="11" t="s">
        <v>303</v>
      </c>
      <c s="12" t="s">
        <v>304</v>
      </c>
      <c s="14">
        <f>'SO 12-10-05'!K8+'SO 12-10-05'!M8</f>
      </c>
      <c s="14">
        <f>C17*0.21</f>
      </c>
      <c s="14">
        <f>C17+D17</f>
      </c>
      <c s="13">
        <f>'SO 12-10-05'!T7</f>
      </c>
    </row>
    <row r="18" spans="1:6" ht="12.75">
      <c r="A18" s="11" t="s">
        <v>307</v>
      </c>
      <c s="12" t="s">
        <v>308</v>
      </c>
      <c s="14">
        <f>'SO 12-10-06'!K8+'SO 12-10-06'!M8</f>
      </c>
      <c s="14">
        <f>C18*0.21</f>
      </c>
      <c s="14">
        <f>C18+D18</f>
      </c>
      <c s="13">
        <f>'SO 12-10-06'!T7</f>
      </c>
    </row>
    <row r="19" spans="1:6" ht="12.75">
      <c r="A19" s="11" t="s">
        <v>316</v>
      </c>
      <c s="12" t="s">
        <v>317</v>
      </c>
      <c s="14">
        <f>'SO 12-11-04'!K8+'SO 12-11-04'!M8</f>
      </c>
      <c s="14">
        <f>C19*0.21</f>
      </c>
      <c s="14">
        <f>C19+D19</f>
      </c>
      <c s="13">
        <f>'SO 12-11-04'!T7</f>
      </c>
    </row>
    <row r="20" spans="1:6" ht="12.75">
      <c r="A20" s="11" t="s">
        <v>338</v>
      </c>
      <c s="12" t="s">
        <v>339</v>
      </c>
      <c s="14">
        <f>'SO 12-11-06'!K8+'SO 12-11-06'!M8</f>
      </c>
      <c s="14">
        <f>C20*0.21</f>
      </c>
      <c s="14">
        <f>C20+D20</f>
      </c>
      <c s="13">
        <f>'SO 12-11-06'!T7</f>
      </c>
    </row>
    <row r="21" spans="1:6" ht="12.75">
      <c r="A21" s="11" t="s">
        <v>396</v>
      </c>
      <c s="12" t="s">
        <v>397</v>
      </c>
      <c s="14">
        <f>'SO 12-11-06.01'!K8+'SO 12-11-06.01'!M8</f>
      </c>
      <c s="14">
        <f>C21*0.21</f>
      </c>
      <c s="14">
        <f>C21+D21</f>
      </c>
      <c s="13">
        <f>'SO 12-11-06.01'!T7</f>
      </c>
    </row>
    <row r="22" spans="1:6" ht="12.75">
      <c r="A22" s="11" t="s">
        <v>434</v>
      </c>
      <c s="12" t="s">
        <v>435</v>
      </c>
      <c s="14">
        <f>0+C23+C24+C25+C26</f>
      </c>
      <c s="14">
        <f>C22*0.21</f>
      </c>
      <c s="14">
        <f>0+E23+E24+E25+E26</f>
      </c>
      <c s="13">
        <f>0+F23+F24+F25+F26</f>
      </c>
    </row>
    <row r="23" spans="1:6" ht="12.75">
      <c r="A23" s="11" t="s">
        <v>436</v>
      </c>
      <c s="12" t="s">
        <v>437</v>
      </c>
      <c s="14">
        <f>'SO 12-21-01'!K8+'SO 12-21-01'!M8</f>
      </c>
      <c s="14">
        <f>C23*0.21</f>
      </c>
      <c s="14">
        <f>C23+D23</f>
      </c>
      <c s="13">
        <f>'SO 12-21-01'!T7</f>
      </c>
    </row>
    <row r="24" spans="1:6" ht="12.75">
      <c r="A24" s="11" t="s">
        <v>506</v>
      </c>
      <c s="12" t="s">
        <v>507</v>
      </c>
      <c s="14">
        <f>'SO 12-21-07'!K8+'SO 12-21-07'!M8</f>
      </c>
      <c s="14">
        <f>C24*0.21</f>
      </c>
      <c s="14">
        <f>C24+D24</f>
      </c>
      <c s="13">
        <f>'SO 12-21-07'!T7</f>
      </c>
    </row>
    <row r="25" spans="1:6" ht="12.75">
      <c r="A25" s="11" t="s">
        <v>613</v>
      </c>
      <c s="12" t="s">
        <v>614</v>
      </c>
      <c s="14">
        <f>'SO 12-21-08'!K8+'SO 12-21-08'!M8</f>
      </c>
      <c s="14">
        <f>C25*0.21</f>
      </c>
      <c s="14">
        <f>C25+D25</f>
      </c>
      <c s="13">
        <f>'SO 12-21-08'!T7</f>
      </c>
    </row>
    <row r="26" spans="1:6" ht="12.75">
      <c r="A26" s="11" t="s">
        <v>686</v>
      </c>
      <c s="12" t="s">
        <v>687</v>
      </c>
      <c s="14">
        <f>'SO 12-21-10'!K8+'SO 12-21-10'!M8</f>
      </c>
      <c s="14">
        <f>C26*0.21</f>
      </c>
      <c s="14">
        <f>C26+D26</f>
      </c>
      <c s="13">
        <f>'SO 12-21-10'!T7</f>
      </c>
    </row>
    <row r="27" spans="1:6" ht="12.75">
      <c r="A27" s="11" t="s">
        <v>785</v>
      </c>
      <c s="12" t="s">
        <v>786</v>
      </c>
      <c s="14">
        <f>0+C28</f>
      </c>
      <c s="14">
        <f>C27*0.21</f>
      </c>
      <c s="14">
        <f>0+E28</f>
      </c>
      <c s="13">
        <f>0+F28</f>
      </c>
    </row>
    <row r="28" spans="1:6" ht="12.75">
      <c r="A28" s="11" t="s">
        <v>787</v>
      </c>
      <c s="12" t="s">
        <v>788</v>
      </c>
      <c s="14">
        <f>'SO 12-30-01'!K8+'SO 12-30-01'!M8</f>
      </c>
      <c s="14">
        <f>C28*0.21</f>
      </c>
      <c s="14">
        <f>C28+D28</f>
      </c>
      <c s="13">
        <f>'SO 12-30-01'!T7</f>
      </c>
    </row>
    <row r="29" spans="1:6" ht="12.75">
      <c r="A29" s="11" t="s">
        <v>811</v>
      </c>
      <c s="12" t="s">
        <v>812</v>
      </c>
      <c s="14">
        <f>0+C30</f>
      </c>
      <c s="14">
        <f>C29*0.21</f>
      </c>
      <c s="14">
        <f>0+E30</f>
      </c>
      <c s="13">
        <f>0+F30</f>
      </c>
    </row>
    <row r="30" spans="1:6" ht="12.75">
      <c r="A30" s="11" t="s">
        <v>813</v>
      </c>
      <c s="12" t="s">
        <v>814</v>
      </c>
      <c s="14">
        <f>'SO 10-92-01'!K8+'SO 10-92-01'!M8</f>
      </c>
      <c s="14">
        <f>C30*0.21</f>
      </c>
      <c s="14">
        <f>C30+D30</f>
      </c>
      <c s="13">
        <f>'SO 10-92-01'!T7</f>
      </c>
    </row>
    <row r="31" spans="1:6" ht="12.75">
      <c r="A31" s="11" t="s">
        <v>824</v>
      </c>
      <c s="12" t="s">
        <v>825</v>
      </c>
      <c s="14">
        <f>0+C32</f>
      </c>
      <c s="14">
        <f>C31*0.21</f>
      </c>
      <c s="14">
        <f>0+E32</f>
      </c>
      <c s="13">
        <f>0+F32</f>
      </c>
    </row>
    <row r="32" spans="1:6" ht="12.75">
      <c r="A32" s="11" t="s">
        <v>826</v>
      </c>
      <c s="12" t="s">
        <v>825</v>
      </c>
      <c s="14">
        <f>'SO 98-98'!K8+'SO 98-98'!M8</f>
      </c>
      <c s="14">
        <f>C32*0.21</f>
      </c>
      <c s="14">
        <f>C32+D32</f>
      </c>
      <c s="13">
        <f>'SO 98-98'!T7</f>
      </c>
    </row>
    <row r="33" spans="1:6" ht="12.75">
      <c r="A33" s="11" t="s">
        <v>872</v>
      </c>
      <c s="12" t="s">
        <v>873</v>
      </c>
      <c s="14">
        <f>0+C34</f>
      </c>
      <c s="14">
        <f>C33*0.21</f>
      </c>
      <c s="14">
        <f>0+E34</f>
      </c>
      <c s="13">
        <f>0+F34</f>
      </c>
    </row>
    <row r="34" spans="1:6" ht="12.75">
      <c r="A34" s="11" t="s">
        <v>874</v>
      </c>
      <c s="12" t="s">
        <v>875</v>
      </c>
      <c s="14">
        <f>'SO 90-90'!K8+'SO 90-90'!M8</f>
      </c>
      <c s="14">
        <f>C34*0.21</f>
      </c>
      <c s="14">
        <f>C34+D34</f>
      </c>
      <c s="13">
        <f>'SO 90-90'!T7</f>
      </c>
    </row>
  </sheetData>
  <sheetProtection password="923D" sheet="1" objects="1" scenarios="1"/>
  <mergeCells count="4">
    <mergeCell ref="A1:A3"/>
    <mergeCell ref="B1:B3"/>
    <mergeCell ref="B4:E4"/>
    <mergeCell ref="B5:E5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T8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199</v>
      </c>
      <c s="41">
        <f>Rekapitulace!C14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199</v>
      </c>
      <c r="E4" s="26" t="s">
        <v>200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COUNTIFS(L8:L77,"=0",A8:A77,"P")+COUNTIFS(L8:L77,"",A8:A77,"P")+SUM(Q8:Q77)</f>
      </c>
    </row>
    <row r="8" spans="1:13" ht="12.75">
      <c r="A8" t="s">
        <v>44</v>
      </c>
      <c r="C8" s="28" t="s">
        <v>340</v>
      </c>
      <c r="E8" s="30" t="s">
        <v>339</v>
      </c>
      <c r="J8" s="29">
        <f>0+J9+J18+J43+J48+J53+J66+J71+J76</f>
      </c>
      <c s="29">
        <f>0+K9+K18+K43+K48+K53+K66+K71+K76</f>
      </c>
      <c s="29">
        <f>0+L9+L18+L43+L48+L53+L66+L71+L76</f>
      </c>
      <c s="29">
        <f>0+M9+M18+M43+M48+M53+M66+M71+M76</f>
      </c>
    </row>
    <row r="9" spans="1:13" ht="12.75">
      <c r="A9" t="s">
        <v>46</v>
      </c>
      <c r="C9" s="31" t="s">
        <v>47</v>
      </c>
      <c r="E9" s="33" t="s">
        <v>204</v>
      </c>
      <c r="J9" s="32">
        <f>0</f>
      </c>
      <c s="32">
        <f>0</f>
      </c>
      <c s="32">
        <f>0+L10+L14</f>
      </c>
      <c s="32">
        <f>0+M10+M14</f>
      </c>
    </row>
    <row r="10" spans="1:16" ht="12.75">
      <c r="A10" t="s">
        <v>49</v>
      </c>
      <c s="34" t="s">
        <v>50</v>
      </c>
      <c s="34" t="s">
        <v>205</v>
      </c>
      <c s="35" t="s">
        <v>52</v>
      </c>
      <c s="6" t="s">
        <v>206</v>
      </c>
      <c s="36" t="s">
        <v>207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27</v>
      </c>
    </row>
    <row r="11" spans="1:5" ht="25.5">
      <c r="A11" s="35" t="s">
        <v>56</v>
      </c>
      <c r="E11" s="39" t="s">
        <v>208</v>
      </c>
    </row>
    <row r="12" spans="1:5" ht="51">
      <c r="A12" s="35" t="s">
        <v>57</v>
      </c>
      <c r="E12" s="40" t="s">
        <v>209</v>
      </c>
    </row>
    <row r="13" spans="1:5" ht="38.25">
      <c r="A13" t="s">
        <v>59</v>
      </c>
      <c r="E13" s="39" t="s">
        <v>210</v>
      </c>
    </row>
    <row r="14" spans="1:16" ht="38.25">
      <c r="A14" t="s">
        <v>49</v>
      </c>
      <c s="34" t="s">
        <v>27</v>
      </c>
      <c s="34" t="s">
        <v>319</v>
      </c>
      <c s="35" t="s">
        <v>320</v>
      </c>
      <c s="6" t="s">
        <v>321</v>
      </c>
      <c s="36" t="s">
        <v>214</v>
      </c>
      <c s="37">
        <v>528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101</v>
      </c>
      <c>
        <f>(M14*21)/100</f>
      </c>
      <c t="s">
        <v>27</v>
      </c>
    </row>
    <row r="15" spans="1:5" ht="25.5">
      <c r="A15" s="35" t="s">
        <v>56</v>
      </c>
      <c r="E15" s="39" t="s">
        <v>215</v>
      </c>
    </row>
    <row r="16" spans="1:5" ht="51">
      <c r="A16" s="35" t="s">
        <v>57</v>
      </c>
      <c r="E16" s="40" t="s">
        <v>341</v>
      </c>
    </row>
    <row r="17" spans="1:5" ht="140.25">
      <c r="A17" t="s">
        <v>59</v>
      </c>
      <c r="E17" s="39" t="s">
        <v>217</v>
      </c>
    </row>
    <row r="18" spans="1:13" ht="12.75">
      <c r="A18" t="s">
        <v>46</v>
      </c>
      <c r="C18" s="31" t="s">
        <v>50</v>
      </c>
      <c r="E18" s="33" t="s">
        <v>223</v>
      </c>
      <c r="J18" s="32">
        <f>0</f>
      </c>
      <c s="32">
        <f>0</f>
      </c>
      <c s="32">
        <f>0+L19+L23+L27+L31+L35+L39</f>
      </c>
      <c s="32">
        <f>0+M19+M23+M27+M31+M35+M39</f>
      </c>
    </row>
    <row r="19" spans="1:16" ht="12.75">
      <c r="A19" t="s">
        <v>49</v>
      </c>
      <c s="34" t="s">
        <v>26</v>
      </c>
      <c s="34" t="s">
        <v>323</v>
      </c>
      <c s="35" t="s">
        <v>52</v>
      </c>
      <c s="6" t="s">
        <v>324</v>
      </c>
      <c s="36" t="s">
        <v>121</v>
      </c>
      <c s="37">
        <v>189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55</v>
      </c>
      <c>
        <f>(M19*21)/100</f>
      </c>
      <c t="s">
        <v>27</v>
      </c>
    </row>
    <row r="20" spans="1:5" ht="12.75">
      <c r="A20" s="35" t="s">
        <v>56</v>
      </c>
      <c r="E20" s="39" t="s">
        <v>342</v>
      </c>
    </row>
    <row r="21" spans="1:5" ht="51">
      <c r="A21" s="35" t="s">
        <v>57</v>
      </c>
      <c r="E21" s="40" t="s">
        <v>343</v>
      </c>
    </row>
    <row r="22" spans="1:5" ht="369.75">
      <c r="A22" t="s">
        <v>59</v>
      </c>
      <c r="E22" s="39" t="s">
        <v>326</v>
      </c>
    </row>
    <row r="23" spans="1:16" ht="12.75">
      <c r="A23" t="s">
        <v>49</v>
      </c>
      <c s="34" t="s">
        <v>67</v>
      </c>
      <c s="34" t="s">
        <v>344</v>
      </c>
      <c s="35" t="s">
        <v>52</v>
      </c>
      <c s="6" t="s">
        <v>345</v>
      </c>
      <c s="36" t="s">
        <v>121</v>
      </c>
      <c s="37">
        <v>75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55</v>
      </c>
      <c>
        <f>(M23*21)/100</f>
      </c>
      <c t="s">
        <v>27</v>
      </c>
    </row>
    <row r="24" spans="1:5" ht="12.75">
      <c r="A24" s="35" t="s">
        <v>56</v>
      </c>
      <c r="E24" s="39" t="s">
        <v>346</v>
      </c>
    </row>
    <row r="25" spans="1:5" ht="51">
      <c r="A25" s="35" t="s">
        <v>57</v>
      </c>
      <c r="E25" s="40" t="s">
        <v>347</v>
      </c>
    </row>
    <row r="26" spans="1:5" ht="318.75">
      <c r="A26" t="s">
        <v>59</v>
      </c>
      <c r="E26" s="39" t="s">
        <v>348</v>
      </c>
    </row>
    <row r="27" spans="1:16" ht="12.75">
      <c r="A27" t="s">
        <v>49</v>
      </c>
      <c s="34" t="s">
        <v>71</v>
      </c>
      <c s="34" t="s">
        <v>124</v>
      </c>
      <c s="35" t="s">
        <v>52</v>
      </c>
      <c s="6" t="s">
        <v>125</v>
      </c>
      <c s="36" t="s">
        <v>121</v>
      </c>
      <c s="37">
        <v>22.5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55</v>
      </c>
      <c>
        <f>(M27*21)/100</f>
      </c>
      <c t="s">
        <v>27</v>
      </c>
    </row>
    <row r="28" spans="1:5" ht="12.75">
      <c r="A28" s="35" t="s">
        <v>56</v>
      </c>
      <c r="E28" s="39" t="s">
        <v>349</v>
      </c>
    </row>
    <row r="29" spans="1:5" ht="51">
      <c r="A29" s="35" t="s">
        <v>57</v>
      </c>
      <c r="E29" s="40" t="s">
        <v>350</v>
      </c>
    </row>
    <row r="30" spans="1:5" ht="229.5">
      <c r="A30" t="s">
        <v>59</v>
      </c>
      <c r="E30" s="39" t="s">
        <v>351</v>
      </c>
    </row>
    <row r="31" spans="1:16" ht="12.75">
      <c r="A31" t="s">
        <v>49</v>
      </c>
      <c s="34" t="s">
        <v>74</v>
      </c>
      <c s="34" t="s">
        <v>352</v>
      </c>
      <c s="35" t="s">
        <v>52</v>
      </c>
      <c s="6" t="s">
        <v>353</v>
      </c>
      <c s="36" t="s">
        <v>121</v>
      </c>
      <c s="37">
        <v>10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55</v>
      </c>
      <c>
        <f>(M31*21)/100</f>
      </c>
      <c t="s">
        <v>27</v>
      </c>
    </row>
    <row r="32" spans="1:5" ht="12.75">
      <c r="A32" s="35" t="s">
        <v>56</v>
      </c>
      <c r="E32" s="39" t="s">
        <v>354</v>
      </c>
    </row>
    <row r="33" spans="1:5" ht="51">
      <c r="A33" s="35" t="s">
        <v>57</v>
      </c>
      <c r="E33" s="40" t="s">
        <v>355</v>
      </c>
    </row>
    <row r="34" spans="1:5" ht="280.5">
      <c r="A34" t="s">
        <v>59</v>
      </c>
      <c r="E34" s="39" t="s">
        <v>356</v>
      </c>
    </row>
    <row r="35" spans="1:16" ht="12.75">
      <c r="A35" t="s">
        <v>49</v>
      </c>
      <c s="34" t="s">
        <v>78</v>
      </c>
      <c s="34" t="s">
        <v>357</v>
      </c>
      <c s="35" t="s">
        <v>52</v>
      </c>
      <c s="6" t="s">
        <v>358</v>
      </c>
      <c s="36" t="s">
        <v>121</v>
      </c>
      <c s="37">
        <v>5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55</v>
      </c>
      <c>
        <f>(M35*21)/100</f>
      </c>
      <c t="s">
        <v>27</v>
      </c>
    </row>
    <row r="36" spans="1:5" ht="12.75">
      <c r="A36" s="35" t="s">
        <v>56</v>
      </c>
      <c r="E36" s="39" t="s">
        <v>359</v>
      </c>
    </row>
    <row r="37" spans="1:5" ht="51">
      <c r="A37" s="35" t="s">
        <v>57</v>
      </c>
      <c r="E37" s="40" t="s">
        <v>360</v>
      </c>
    </row>
    <row r="38" spans="1:5" ht="293.25">
      <c r="A38" t="s">
        <v>59</v>
      </c>
      <c r="E38" s="39" t="s">
        <v>361</v>
      </c>
    </row>
    <row r="39" spans="1:16" ht="12.75">
      <c r="A39" t="s">
        <v>49</v>
      </c>
      <c s="34" t="s">
        <v>82</v>
      </c>
      <c s="34" t="s">
        <v>224</v>
      </c>
      <c s="35" t="s">
        <v>52</v>
      </c>
      <c s="6" t="s">
        <v>225</v>
      </c>
      <c s="36" t="s">
        <v>226</v>
      </c>
      <c s="37">
        <v>280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55</v>
      </c>
      <c>
        <f>(M39*21)/100</f>
      </c>
      <c t="s">
        <v>27</v>
      </c>
    </row>
    <row r="40" spans="1:5" ht="12.75">
      <c r="A40" s="35" t="s">
        <v>56</v>
      </c>
      <c r="E40" s="39" t="s">
        <v>52</v>
      </c>
    </row>
    <row r="41" spans="1:5" ht="51">
      <c r="A41" s="35" t="s">
        <v>57</v>
      </c>
      <c r="E41" s="40" t="s">
        <v>362</v>
      </c>
    </row>
    <row r="42" spans="1:5" ht="25.5">
      <c r="A42" t="s">
        <v>59</v>
      </c>
      <c r="E42" s="39" t="s">
        <v>228</v>
      </c>
    </row>
    <row r="43" spans="1:13" ht="12.75">
      <c r="A43" t="s">
        <v>46</v>
      </c>
      <c r="C43" s="31" t="s">
        <v>27</v>
      </c>
      <c r="E43" s="33" t="s">
        <v>363</v>
      </c>
      <c r="J43" s="32">
        <f>0</f>
      </c>
      <c s="32">
        <f>0</f>
      </c>
      <c s="32">
        <f>0+L44</f>
      </c>
      <c s="32">
        <f>0+M44</f>
      </c>
    </row>
    <row r="44" spans="1:16" ht="12.75">
      <c r="A44" t="s">
        <v>49</v>
      </c>
      <c s="34" t="s">
        <v>85</v>
      </c>
      <c s="34" t="s">
        <v>364</v>
      </c>
      <c s="35" t="s">
        <v>52</v>
      </c>
      <c s="6" t="s">
        <v>365</v>
      </c>
      <c s="36" t="s">
        <v>226</v>
      </c>
      <c s="37">
        <v>187.5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55</v>
      </c>
      <c>
        <f>(M44*21)/100</f>
      </c>
      <c t="s">
        <v>27</v>
      </c>
    </row>
    <row r="45" spans="1:5" ht="12.75">
      <c r="A45" s="35" t="s">
        <v>56</v>
      </c>
      <c r="E45" s="39" t="s">
        <v>366</v>
      </c>
    </row>
    <row r="46" spans="1:5" ht="51">
      <c r="A46" s="35" t="s">
        <v>57</v>
      </c>
      <c r="E46" s="40" t="s">
        <v>367</v>
      </c>
    </row>
    <row r="47" spans="1:5" ht="102">
      <c r="A47" t="s">
        <v>59</v>
      </c>
      <c r="E47" s="39" t="s">
        <v>368</v>
      </c>
    </row>
    <row r="48" spans="1:13" ht="12.75">
      <c r="A48" t="s">
        <v>46</v>
      </c>
      <c r="C48" s="31" t="s">
        <v>26</v>
      </c>
      <c r="E48" s="33" t="s">
        <v>369</v>
      </c>
      <c r="J48" s="32">
        <f>0</f>
      </c>
      <c s="32">
        <f>0</f>
      </c>
      <c s="32">
        <f>0+L49</f>
      </c>
      <c s="32">
        <f>0+M49</f>
      </c>
    </row>
    <row r="49" spans="1:16" ht="12.75">
      <c r="A49" t="s">
        <v>49</v>
      </c>
      <c s="34" t="s">
        <v>89</v>
      </c>
      <c s="34" t="s">
        <v>370</v>
      </c>
      <c s="35" t="s">
        <v>52</v>
      </c>
      <c s="6" t="s">
        <v>371</v>
      </c>
      <c s="36" t="s">
        <v>121</v>
      </c>
      <c s="37">
        <v>0.165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55</v>
      </c>
      <c>
        <f>(M49*21)/100</f>
      </c>
      <c t="s">
        <v>27</v>
      </c>
    </row>
    <row r="50" spans="1:5" ht="12.75">
      <c r="A50" s="35" t="s">
        <v>56</v>
      </c>
      <c r="E50" s="39" t="s">
        <v>372</v>
      </c>
    </row>
    <row r="51" spans="1:5" ht="51">
      <c r="A51" s="35" t="s">
        <v>57</v>
      </c>
      <c r="E51" s="40" t="s">
        <v>373</v>
      </c>
    </row>
    <row r="52" spans="1:5" ht="369.75">
      <c r="A52" t="s">
        <v>59</v>
      </c>
      <c r="E52" s="39" t="s">
        <v>374</v>
      </c>
    </row>
    <row r="53" spans="1:13" ht="12.75">
      <c r="A53" t="s">
        <v>46</v>
      </c>
      <c r="C53" s="31" t="s">
        <v>71</v>
      </c>
      <c r="E53" s="33" t="s">
        <v>229</v>
      </c>
      <c r="J53" s="32">
        <f>0</f>
      </c>
      <c s="32">
        <f>0</f>
      </c>
      <c s="32">
        <f>0+L54+L58+L62</f>
      </c>
      <c s="32">
        <f>0+M54+M58+M62</f>
      </c>
    </row>
    <row r="54" spans="1:16" ht="25.5">
      <c r="A54" t="s">
        <v>49</v>
      </c>
      <c s="34" t="s">
        <v>94</v>
      </c>
      <c s="34" t="s">
        <v>328</v>
      </c>
      <c s="35" t="s">
        <v>52</v>
      </c>
      <c s="6" t="s">
        <v>329</v>
      </c>
      <c s="36" t="s">
        <v>121</v>
      </c>
      <c s="37">
        <v>98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55</v>
      </c>
      <c>
        <f>(M54*21)/100</f>
      </c>
      <c t="s">
        <v>27</v>
      </c>
    </row>
    <row r="55" spans="1:5" ht="12.75">
      <c r="A55" s="35" t="s">
        <v>56</v>
      </c>
      <c r="E55" s="39" t="s">
        <v>330</v>
      </c>
    </row>
    <row r="56" spans="1:5" ht="51">
      <c r="A56" s="35" t="s">
        <v>57</v>
      </c>
      <c r="E56" s="40" t="s">
        <v>375</v>
      </c>
    </row>
    <row r="57" spans="1:5" ht="280.5">
      <c r="A57" t="s">
        <v>59</v>
      </c>
      <c r="E57" s="39" t="s">
        <v>332</v>
      </c>
    </row>
    <row r="58" spans="1:16" ht="25.5">
      <c r="A58" t="s">
        <v>49</v>
      </c>
      <c s="34" t="s">
        <v>98</v>
      </c>
      <c s="34" t="s">
        <v>333</v>
      </c>
      <c s="35" t="s">
        <v>52</v>
      </c>
      <c s="6" t="s">
        <v>334</v>
      </c>
      <c s="36" t="s">
        <v>121</v>
      </c>
      <c s="37">
        <v>91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55</v>
      </c>
      <c>
        <f>(M58*21)/100</f>
      </c>
      <c t="s">
        <v>27</v>
      </c>
    </row>
    <row r="59" spans="1:5" ht="12.75">
      <c r="A59" s="35" t="s">
        <v>56</v>
      </c>
      <c r="E59" s="39" t="s">
        <v>52</v>
      </c>
    </row>
    <row r="60" spans="1:5" ht="51">
      <c r="A60" s="35" t="s">
        <v>57</v>
      </c>
      <c r="E60" s="40" t="s">
        <v>376</v>
      </c>
    </row>
    <row r="61" spans="1:5" ht="267.75">
      <c r="A61" t="s">
        <v>59</v>
      </c>
      <c r="E61" s="39" t="s">
        <v>337</v>
      </c>
    </row>
    <row r="62" spans="1:16" ht="12.75">
      <c r="A62" t="s">
        <v>49</v>
      </c>
      <c s="34" t="s">
        <v>104</v>
      </c>
      <c s="34" t="s">
        <v>377</v>
      </c>
      <c s="35" t="s">
        <v>52</v>
      </c>
      <c s="6" t="s">
        <v>378</v>
      </c>
      <c s="36" t="s">
        <v>121</v>
      </c>
      <c s="37">
        <v>6.25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55</v>
      </c>
      <c>
        <f>(M62*21)/100</f>
      </c>
      <c t="s">
        <v>27</v>
      </c>
    </row>
    <row r="63" spans="1:5" ht="12.75">
      <c r="A63" s="35" t="s">
        <v>56</v>
      </c>
      <c r="E63" s="39" t="s">
        <v>379</v>
      </c>
    </row>
    <row r="64" spans="1:5" ht="51">
      <c r="A64" s="35" t="s">
        <v>57</v>
      </c>
      <c r="E64" s="40" t="s">
        <v>380</v>
      </c>
    </row>
    <row r="65" spans="1:5" ht="127.5">
      <c r="A65" t="s">
        <v>59</v>
      </c>
      <c r="E65" s="39" t="s">
        <v>381</v>
      </c>
    </row>
    <row r="66" spans="1:13" ht="12.75">
      <c r="A66" t="s">
        <v>46</v>
      </c>
      <c r="C66" s="31" t="s">
        <v>78</v>
      </c>
      <c r="E66" s="33" t="s">
        <v>286</v>
      </c>
      <c r="J66" s="32">
        <f>0</f>
      </c>
      <c s="32">
        <f>0</f>
      </c>
      <c s="32">
        <f>0+L67</f>
      </c>
      <c s="32">
        <f>0+M67</f>
      </c>
    </row>
    <row r="67" spans="1:16" ht="25.5">
      <c r="A67" t="s">
        <v>49</v>
      </c>
      <c s="34" t="s">
        <v>108</v>
      </c>
      <c s="34" t="s">
        <v>382</v>
      </c>
      <c s="35" t="s">
        <v>52</v>
      </c>
      <c s="6" t="s">
        <v>383</v>
      </c>
      <c s="36" t="s">
        <v>226</v>
      </c>
      <c s="37">
        <v>91.75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55</v>
      </c>
      <c>
        <f>(M67*21)/100</f>
      </c>
      <c t="s">
        <v>27</v>
      </c>
    </row>
    <row r="68" spans="1:5" ht="12.75">
      <c r="A68" s="35" t="s">
        <v>56</v>
      </c>
      <c r="E68" s="39" t="s">
        <v>384</v>
      </c>
    </row>
    <row r="69" spans="1:5" ht="51">
      <c r="A69" s="35" t="s">
        <v>57</v>
      </c>
      <c r="E69" s="40" t="s">
        <v>385</v>
      </c>
    </row>
    <row r="70" spans="1:5" ht="191.25">
      <c r="A70" t="s">
        <v>59</v>
      </c>
      <c r="E70" s="39" t="s">
        <v>386</v>
      </c>
    </row>
    <row r="71" spans="1:13" ht="12.75">
      <c r="A71" t="s">
        <v>46</v>
      </c>
      <c r="C71" s="31" t="s">
        <v>82</v>
      </c>
      <c r="E71" s="33" t="s">
        <v>387</v>
      </c>
      <c r="J71" s="32">
        <f>0</f>
      </c>
      <c s="32">
        <f>0</f>
      </c>
      <c s="32">
        <f>0+L72</f>
      </c>
      <c s="32">
        <f>0+M72</f>
      </c>
    </row>
    <row r="72" spans="1:16" ht="12.75">
      <c r="A72" t="s">
        <v>49</v>
      </c>
      <c s="34" t="s">
        <v>113</v>
      </c>
      <c s="34" t="s">
        <v>388</v>
      </c>
      <c s="35" t="s">
        <v>52</v>
      </c>
      <c s="6" t="s">
        <v>389</v>
      </c>
      <c s="36" t="s">
        <v>121</v>
      </c>
      <c s="37">
        <v>6.5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55</v>
      </c>
      <c>
        <f>(M72*21)/100</f>
      </c>
      <c t="s">
        <v>27</v>
      </c>
    </row>
    <row r="73" spans="1:5" ht="12.75">
      <c r="A73" s="35" t="s">
        <v>56</v>
      </c>
      <c r="E73" s="39" t="s">
        <v>390</v>
      </c>
    </row>
    <row r="74" spans="1:5" ht="51">
      <c r="A74" s="35" t="s">
        <v>57</v>
      </c>
      <c r="E74" s="40" t="s">
        <v>391</v>
      </c>
    </row>
    <row r="75" spans="1:5" ht="369.75">
      <c r="A75" t="s">
        <v>59</v>
      </c>
      <c r="E75" s="39" t="s">
        <v>374</v>
      </c>
    </row>
    <row r="76" spans="1:13" ht="12.75">
      <c r="A76" t="s">
        <v>46</v>
      </c>
      <c r="C76" s="31" t="s">
        <v>85</v>
      </c>
      <c r="E76" s="33" t="s">
        <v>267</v>
      </c>
      <c r="J76" s="32">
        <f>0</f>
      </c>
      <c s="32">
        <f>0</f>
      </c>
      <c s="32">
        <f>0+L77</f>
      </c>
      <c s="32">
        <f>0+M77</f>
      </c>
    </row>
    <row r="77" spans="1:16" ht="12.75">
      <c r="A77" t="s">
        <v>49</v>
      </c>
      <c s="34" t="s">
        <v>118</v>
      </c>
      <c s="34" t="s">
        <v>392</v>
      </c>
      <c s="35" t="s">
        <v>52</v>
      </c>
      <c s="6" t="s">
        <v>393</v>
      </c>
      <c s="36" t="s">
        <v>54</v>
      </c>
      <c s="37">
        <v>25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55</v>
      </c>
      <c>
        <f>(M77*21)/100</f>
      </c>
      <c t="s">
        <v>27</v>
      </c>
    </row>
    <row r="78" spans="1:5" ht="12.75">
      <c r="A78" s="35" t="s">
        <v>56</v>
      </c>
      <c r="E78" s="39" t="s">
        <v>52</v>
      </c>
    </row>
    <row r="79" spans="1:5" ht="51">
      <c r="A79" s="35" t="s">
        <v>57</v>
      </c>
      <c r="E79" s="40" t="s">
        <v>394</v>
      </c>
    </row>
    <row r="80" spans="1:5" ht="76.5">
      <c r="A80" t="s">
        <v>59</v>
      </c>
      <c r="E80" s="39" t="s">
        <v>395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T4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199</v>
      </c>
      <c s="41">
        <f>Rekapitulace!C14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199</v>
      </c>
      <c r="E4" s="26" t="s">
        <v>200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COUNTIFS(L8:L41,"=0",A8:A41,"P")+COUNTIFS(L8:L41,"",A8:A41,"P")+SUM(Q8:Q41)</f>
      </c>
    </row>
    <row r="8" spans="1:13" ht="12.75">
      <c r="A8" t="s">
        <v>44</v>
      </c>
      <c r="C8" s="28" t="s">
        <v>398</v>
      </c>
      <c r="E8" s="30" t="s">
        <v>397</v>
      </c>
      <c r="J8" s="29">
        <f>0+J9+J26+J31+J40</f>
      </c>
      <c s="29">
        <f>0+K9+K26+K31+K40</f>
      </c>
      <c s="29">
        <f>0+L9+L26+L31+L40</f>
      </c>
      <c s="29">
        <f>0+M9+M26+M31+M40</f>
      </c>
    </row>
    <row r="9" spans="1:13" ht="12.75">
      <c r="A9" t="s">
        <v>46</v>
      </c>
      <c r="C9" s="31" t="s">
        <v>47</v>
      </c>
      <c r="E9" s="33" t="s">
        <v>204</v>
      </c>
      <c r="J9" s="32">
        <f>0</f>
      </c>
      <c s="32">
        <f>0</f>
      </c>
      <c s="32">
        <f>0+L10+L14+L18+L22</f>
      </c>
      <c s="32">
        <f>0+M10+M14+M18+M22</f>
      </c>
    </row>
    <row r="10" spans="1:16" ht="12.75">
      <c r="A10" t="s">
        <v>49</v>
      </c>
      <c s="34" t="s">
        <v>50</v>
      </c>
      <c s="34" t="s">
        <v>399</v>
      </c>
      <c s="35" t="s">
        <v>52</v>
      </c>
      <c s="6" t="s">
        <v>400</v>
      </c>
      <c s="36" t="s">
        <v>207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101</v>
      </c>
      <c>
        <f>(M10*21)/100</f>
      </c>
      <c t="s">
        <v>27</v>
      </c>
    </row>
    <row r="11" spans="1:5" ht="12.75">
      <c r="A11" s="35" t="s">
        <v>56</v>
      </c>
      <c r="E11" s="39" t="s">
        <v>401</v>
      </c>
    </row>
    <row r="12" spans="1:5" ht="51">
      <c r="A12" s="35" t="s">
        <v>57</v>
      </c>
      <c r="E12" s="40" t="s">
        <v>402</v>
      </c>
    </row>
    <row r="13" spans="1:5" ht="12.75">
      <c r="A13" t="s">
        <v>59</v>
      </c>
      <c r="E13" s="39" t="s">
        <v>403</v>
      </c>
    </row>
    <row r="14" spans="1:16" ht="12.75">
      <c r="A14" t="s">
        <v>49</v>
      </c>
      <c s="34" t="s">
        <v>27</v>
      </c>
      <c s="34" t="s">
        <v>404</v>
      </c>
      <c s="35" t="s">
        <v>52</v>
      </c>
      <c s="6" t="s">
        <v>405</v>
      </c>
      <c s="36" t="s">
        <v>207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101</v>
      </c>
      <c>
        <f>(M14*21)/100</f>
      </c>
      <c t="s">
        <v>27</v>
      </c>
    </row>
    <row r="15" spans="1:5" ht="51">
      <c r="A15" s="35" t="s">
        <v>56</v>
      </c>
      <c r="E15" s="39" t="s">
        <v>406</v>
      </c>
    </row>
    <row r="16" spans="1:5" ht="51">
      <c r="A16" s="35" t="s">
        <v>57</v>
      </c>
      <c r="E16" s="40" t="s">
        <v>402</v>
      </c>
    </row>
    <row r="17" spans="1:5" ht="63.75">
      <c r="A17" t="s">
        <v>59</v>
      </c>
      <c r="E17" s="39" t="s">
        <v>407</v>
      </c>
    </row>
    <row r="18" spans="1:16" ht="12.75">
      <c r="A18" t="s">
        <v>49</v>
      </c>
      <c s="34" t="s">
        <v>26</v>
      </c>
      <c s="34" t="s">
        <v>408</v>
      </c>
      <c s="35" t="s">
        <v>52</v>
      </c>
      <c s="6" t="s">
        <v>409</v>
      </c>
      <c s="36" t="s">
        <v>207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101</v>
      </c>
      <c>
        <f>(M18*21)/100</f>
      </c>
      <c t="s">
        <v>27</v>
      </c>
    </row>
    <row r="19" spans="1:5" ht="25.5">
      <c r="A19" s="35" t="s">
        <v>56</v>
      </c>
      <c r="E19" s="39" t="s">
        <v>410</v>
      </c>
    </row>
    <row r="20" spans="1:5" ht="51">
      <c r="A20" s="35" t="s">
        <v>57</v>
      </c>
      <c r="E20" s="40" t="s">
        <v>402</v>
      </c>
    </row>
    <row r="21" spans="1:5" ht="25.5">
      <c r="A21" t="s">
        <v>59</v>
      </c>
      <c r="E21" s="39" t="s">
        <v>411</v>
      </c>
    </row>
    <row r="22" spans="1:16" ht="12.75">
      <c r="A22" t="s">
        <v>49</v>
      </c>
      <c s="34" t="s">
        <v>67</v>
      </c>
      <c s="34" t="s">
        <v>412</v>
      </c>
      <c s="35" t="s">
        <v>52</v>
      </c>
      <c s="6" t="s">
        <v>413</v>
      </c>
      <c s="36" t="s">
        <v>207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101</v>
      </c>
      <c>
        <f>(M22*21)/100</f>
      </c>
      <c t="s">
        <v>27</v>
      </c>
    </row>
    <row r="23" spans="1:5" ht="12.75">
      <c r="A23" s="35" t="s">
        <v>56</v>
      </c>
      <c r="E23" s="39" t="s">
        <v>414</v>
      </c>
    </row>
    <row r="24" spans="1:5" ht="51">
      <c r="A24" s="35" t="s">
        <v>57</v>
      </c>
      <c r="E24" s="40" t="s">
        <v>402</v>
      </c>
    </row>
    <row r="25" spans="1:5" ht="25.5">
      <c r="A25" t="s">
        <v>59</v>
      </c>
      <c r="E25" s="39" t="s">
        <v>411</v>
      </c>
    </row>
    <row r="26" spans="1:13" ht="12.75">
      <c r="A26" t="s">
        <v>46</v>
      </c>
      <c r="C26" s="31" t="s">
        <v>50</v>
      </c>
      <c r="E26" s="33" t="s">
        <v>223</v>
      </c>
      <c r="J26" s="32">
        <f>0</f>
      </c>
      <c s="32">
        <f>0</f>
      </c>
      <c s="32">
        <f>0+L27</f>
      </c>
      <c s="32">
        <f>0+M27</f>
      </c>
    </row>
    <row r="27" spans="1:16" ht="12.75">
      <c r="A27" t="s">
        <v>49</v>
      </c>
      <c s="34" t="s">
        <v>71</v>
      </c>
      <c s="34" t="s">
        <v>415</v>
      </c>
      <c s="35" t="s">
        <v>52</v>
      </c>
      <c s="6" t="s">
        <v>416</v>
      </c>
      <c s="36" t="s">
        <v>226</v>
      </c>
      <c s="37">
        <v>919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101</v>
      </c>
      <c>
        <f>(M27*21)/100</f>
      </c>
      <c t="s">
        <v>27</v>
      </c>
    </row>
    <row r="28" spans="1:5" ht="51">
      <c r="A28" s="35" t="s">
        <v>56</v>
      </c>
      <c r="E28" s="39" t="s">
        <v>417</v>
      </c>
    </row>
    <row r="29" spans="1:5" ht="51">
      <c r="A29" s="35" t="s">
        <v>57</v>
      </c>
      <c r="E29" s="40" t="s">
        <v>418</v>
      </c>
    </row>
    <row r="30" spans="1:5" ht="38.25">
      <c r="A30" t="s">
        <v>59</v>
      </c>
      <c r="E30" s="39" t="s">
        <v>419</v>
      </c>
    </row>
    <row r="31" spans="1:13" ht="12.75">
      <c r="A31" t="s">
        <v>46</v>
      </c>
      <c r="C31" s="31" t="s">
        <v>71</v>
      </c>
      <c r="E31" s="33" t="s">
        <v>229</v>
      </c>
      <c r="J31" s="32">
        <f>0</f>
      </c>
      <c s="32">
        <f>0</f>
      </c>
      <c s="32">
        <f>0+L32+L36</f>
      </c>
      <c s="32">
        <f>0+M32+M36</f>
      </c>
    </row>
    <row r="32" spans="1:16" ht="12.75">
      <c r="A32" t="s">
        <v>49</v>
      </c>
      <c s="34" t="s">
        <v>74</v>
      </c>
      <c s="34" t="s">
        <v>420</v>
      </c>
      <c s="35" t="s">
        <v>52</v>
      </c>
      <c s="6" t="s">
        <v>421</v>
      </c>
      <c s="36" t="s">
        <v>226</v>
      </c>
      <c s="37">
        <v>6000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101</v>
      </c>
      <c>
        <f>(M32*21)/100</f>
      </c>
      <c t="s">
        <v>27</v>
      </c>
    </row>
    <row r="33" spans="1:5" ht="38.25">
      <c r="A33" s="35" t="s">
        <v>56</v>
      </c>
      <c r="E33" s="39" t="s">
        <v>422</v>
      </c>
    </row>
    <row r="34" spans="1:5" ht="51">
      <c r="A34" s="35" t="s">
        <v>57</v>
      </c>
      <c r="E34" s="40" t="s">
        <v>423</v>
      </c>
    </row>
    <row r="35" spans="1:5" ht="140.25">
      <c r="A35" t="s">
        <v>59</v>
      </c>
      <c r="E35" s="39" t="s">
        <v>424</v>
      </c>
    </row>
    <row r="36" spans="1:16" ht="12.75">
      <c r="A36" t="s">
        <v>49</v>
      </c>
      <c s="34" t="s">
        <v>78</v>
      </c>
      <c s="34" t="s">
        <v>425</v>
      </c>
      <c s="35" t="s">
        <v>52</v>
      </c>
      <c s="6" t="s">
        <v>426</v>
      </c>
      <c s="36" t="s">
        <v>226</v>
      </c>
      <c s="37">
        <v>919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101</v>
      </c>
      <c>
        <f>(M36*21)/100</f>
      </c>
      <c t="s">
        <v>27</v>
      </c>
    </row>
    <row r="37" spans="1:5" ht="38.25">
      <c r="A37" s="35" t="s">
        <v>56</v>
      </c>
      <c r="E37" s="39" t="s">
        <v>427</v>
      </c>
    </row>
    <row r="38" spans="1:5" ht="51">
      <c r="A38" s="35" t="s">
        <v>57</v>
      </c>
      <c r="E38" s="40" t="s">
        <v>428</v>
      </c>
    </row>
    <row r="39" spans="1:5" ht="153">
      <c r="A39" t="s">
        <v>59</v>
      </c>
      <c r="E39" s="39" t="s">
        <v>429</v>
      </c>
    </row>
    <row r="40" spans="1:13" ht="12.75">
      <c r="A40" t="s">
        <v>46</v>
      </c>
      <c r="C40" s="31" t="s">
        <v>85</v>
      </c>
      <c r="E40" s="33" t="s">
        <v>267</v>
      </c>
      <c r="J40" s="32">
        <f>0</f>
      </c>
      <c s="32">
        <f>0</f>
      </c>
      <c s="32">
        <f>0+L41</f>
      </c>
      <c s="32">
        <f>0+M41</f>
      </c>
    </row>
    <row r="41" spans="1:16" ht="12.75">
      <c r="A41" t="s">
        <v>49</v>
      </c>
      <c s="34" t="s">
        <v>82</v>
      </c>
      <c s="34" t="s">
        <v>430</v>
      </c>
      <c s="35" t="s">
        <v>52</v>
      </c>
      <c s="6" t="s">
        <v>431</v>
      </c>
      <c s="36" t="s">
        <v>207</v>
      </c>
      <c s="37">
        <v>1</v>
      </c>
      <c s="36">
        <v>0</v>
      </c>
      <c s="36">
        <f>ROUND(G41*H41,6)</f>
      </c>
      <c r="L41" s="38">
        <v>0</v>
      </c>
      <c s="32">
        <f>ROUND(ROUND(L41,2)*ROUND(G41,3),2)</f>
      </c>
      <c s="36" t="s">
        <v>101</v>
      </c>
      <c>
        <f>(M41*21)/100</f>
      </c>
      <c t="s">
        <v>27</v>
      </c>
    </row>
    <row r="42" spans="1:5" ht="25.5">
      <c r="A42" s="35" t="s">
        <v>56</v>
      </c>
      <c r="E42" s="39" t="s">
        <v>432</v>
      </c>
    </row>
    <row r="43" spans="1:5" ht="51">
      <c r="A43" s="35" t="s">
        <v>57</v>
      </c>
      <c r="E43" s="40" t="s">
        <v>402</v>
      </c>
    </row>
    <row r="44" spans="1:5" ht="63.75">
      <c r="A44" t="s">
        <v>59</v>
      </c>
      <c r="E44" s="39" t="s">
        <v>433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:T7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434</v>
      </c>
      <c s="41">
        <f>Rekapitulace!C22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434</v>
      </c>
      <c r="E4" s="26" t="s">
        <v>435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COUNTIFS(L8:L75,"=0",A8:A75,"P")+COUNTIFS(L8:L75,"",A8:A75,"P")+SUM(Q8:Q75)</f>
      </c>
    </row>
    <row r="8" spans="1:13" ht="12.75">
      <c r="A8" t="s">
        <v>44</v>
      </c>
      <c r="C8" s="28" t="s">
        <v>438</v>
      </c>
      <c r="E8" s="30" t="s">
        <v>437</v>
      </c>
      <c r="J8" s="29">
        <f>0+J9+J14+J35+J44+J49+J54</f>
      </c>
      <c s="29">
        <f>0+K9+K14+K35+K44+K49+K54</f>
      </c>
      <c s="29">
        <f>0+L9+L14+L35+L44+L49+L54</f>
      </c>
      <c s="29">
        <f>0+M9+M14+M35+M44+M49+M54</f>
      </c>
    </row>
    <row r="9" spans="1:13" ht="12.75">
      <c r="A9" t="s">
        <v>46</v>
      </c>
      <c r="C9" s="31" t="s">
        <v>47</v>
      </c>
      <c r="E9" s="33" t="s">
        <v>204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49</v>
      </c>
      <c s="34" t="s">
        <v>50</v>
      </c>
      <c s="34" t="s">
        <v>399</v>
      </c>
      <c s="35" t="s">
        <v>52</v>
      </c>
      <c s="6" t="s">
        <v>400</v>
      </c>
      <c s="36" t="s">
        <v>207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101</v>
      </c>
      <c>
        <f>(M10*21)/100</f>
      </c>
      <c t="s">
        <v>27</v>
      </c>
    </row>
    <row r="11" spans="1:5" ht="25.5">
      <c r="A11" s="35" t="s">
        <v>56</v>
      </c>
      <c r="E11" s="39" t="s">
        <v>439</v>
      </c>
    </row>
    <row r="12" spans="1:5" ht="51">
      <c r="A12" s="35" t="s">
        <v>57</v>
      </c>
      <c r="E12" s="40" t="s">
        <v>209</v>
      </c>
    </row>
    <row r="13" spans="1:5" ht="12.75">
      <c r="A13" t="s">
        <v>59</v>
      </c>
      <c r="E13" s="39" t="s">
        <v>403</v>
      </c>
    </row>
    <row r="14" spans="1:13" ht="12.75">
      <c r="A14" t="s">
        <v>46</v>
      </c>
      <c r="C14" s="31" t="s">
        <v>440</v>
      </c>
      <c r="E14" s="33" t="s">
        <v>441</v>
      </c>
      <c r="J14" s="32">
        <f>0</f>
      </c>
      <c s="32">
        <f>0</f>
      </c>
      <c s="32">
        <f>0+L15+L19+L23+L27+L31</f>
      </c>
      <c s="32">
        <f>0+M15+M19+M23+M27+M31</f>
      </c>
    </row>
    <row r="15" spans="1:16" ht="38.25">
      <c r="A15" t="s">
        <v>49</v>
      </c>
      <c s="34" t="s">
        <v>27</v>
      </c>
      <c s="34" t="s">
        <v>319</v>
      </c>
      <c s="35" t="s">
        <v>320</v>
      </c>
      <c s="6" t="s">
        <v>442</v>
      </c>
      <c s="36" t="s">
        <v>214</v>
      </c>
      <c s="37">
        <v>23.379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101</v>
      </c>
      <c>
        <f>(M15*21)/100</f>
      </c>
      <c t="s">
        <v>27</v>
      </c>
    </row>
    <row r="16" spans="1:5" ht="38.25">
      <c r="A16" s="35" t="s">
        <v>56</v>
      </c>
      <c r="E16" s="39" t="s">
        <v>443</v>
      </c>
    </row>
    <row r="17" spans="1:5" ht="51">
      <c r="A17" s="35" t="s">
        <v>57</v>
      </c>
      <c r="E17" s="40" t="s">
        <v>444</v>
      </c>
    </row>
    <row r="18" spans="1:5" ht="140.25">
      <c r="A18" t="s">
        <v>59</v>
      </c>
      <c r="E18" s="39" t="s">
        <v>217</v>
      </c>
    </row>
    <row r="19" spans="1:16" ht="38.25">
      <c r="A19" t="s">
        <v>49</v>
      </c>
      <c s="34" t="s">
        <v>26</v>
      </c>
      <c s="34" t="s">
        <v>445</v>
      </c>
      <c s="35" t="s">
        <v>446</v>
      </c>
      <c s="6" t="s">
        <v>447</v>
      </c>
      <c s="36" t="s">
        <v>214</v>
      </c>
      <c s="37">
        <v>2.834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101</v>
      </c>
      <c>
        <f>(M19*21)/100</f>
      </c>
      <c t="s">
        <v>27</v>
      </c>
    </row>
    <row r="20" spans="1:5" ht="38.25">
      <c r="A20" s="35" t="s">
        <v>56</v>
      </c>
      <c r="E20" s="39" t="s">
        <v>448</v>
      </c>
    </row>
    <row r="21" spans="1:5" ht="51">
      <c r="A21" s="35" t="s">
        <v>57</v>
      </c>
      <c r="E21" s="40" t="s">
        <v>449</v>
      </c>
    </row>
    <row r="22" spans="1:5" ht="140.25">
      <c r="A22" t="s">
        <v>59</v>
      </c>
      <c r="E22" s="39" t="s">
        <v>450</v>
      </c>
    </row>
    <row r="23" spans="1:16" ht="38.25">
      <c r="A23" t="s">
        <v>49</v>
      </c>
      <c s="34" t="s">
        <v>67</v>
      </c>
      <c s="34" t="s">
        <v>445</v>
      </c>
      <c s="35" t="s">
        <v>451</v>
      </c>
      <c s="6" t="s">
        <v>447</v>
      </c>
      <c s="36" t="s">
        <v>214</v>
      </c>
      <c s="37">
        <v>7.413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101</v>
      </c>
      <c>
        <f>(M23*21)/100</f>
      </c>
      <c t="s">
        <v>27</v>
      </c>
    </row>
    <row r="24" spans="1:5" ht="38.25">
      <c r="A24" s="35" t="s">
        <v>56</v>
      </c>
      <c r="E24" s="39" t="s">
        <v>452</v>
      </c>
    </row>
    <row r="25" spans="1:5" ht="51">
      <c r="A25" s="35" t="s">
        <v>57</v>
      </c>
      <c r="E25" s="40" t="s">
        <v>453</v>
      </c>
    </row>
    <row r="26" spans="1:5" ht="140.25">
      <c r="A26" t="s">
        <v>59</v>
      </c>
      <c r="E26" s="39" t="s">
        <v>217</v>
      </c>
    </row>
    <row r="27" spans="1:16" ht="38.25">
      <c r="A27" t="s">
        <v>49</v>
      </c>
      <c s="34" t="s">
        <v>71</v>
      </c>
      <c s="34" t="s">
        <v>454</v>
      </c>
      <c s="35" t="s">
        <v>455</v>
      </c>
      <c s="6" t="s">
        <v>456</v>
      </c>
      <c s="36" t="s">
        <v>214</v>
      </c>
      <c s="37">
        <v>33.609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101</v>
      </c>
      <c>
        <f>(M27*21)/100</f>
      </c>
      <c t="s">
        <v>27</v>
      </c>
    </row>
    <row r="28" spans="1:5" ht="38.25">
      <c r="A28" s="35" t="s">
        <v>56</v>
      </c>
      <c r="E28" s="39" t="s">
        <v>457</v>
      </c>
    </row>
    <row r="29" spans="1:5" ht="51">
      <c r="A29" s="35" t="s">
        <v>57</v>
      </c>
      <c r="E29" s="40" t="s">
        <v>458</v>
      </c>
    </row>
    <row r="30" spans="1:5" ht="140.25">
      <c r="A30" t="s">
        <v>59</v>
      </c>
      <c r="E30" s="39" t="s">
        <v>217</v>
      </c>
    </row>
    <row r="31" spans="1:16" ht="51">
      <c r="A31" t="s">
        <v>49</v>
      </c>
      <c s="34" t="s">
        <v>74</v>
      </c>
      <c s="34" t="s">
        <v>218</v>
      </c>
      <c s="35" t="s">
        <v>219</v>
      </c>
      <c s="6" t="s">
        <v>220</v>
      </c>
      <c s="36" t="s">
        <v>214</v>
      </c>
      <c s="37">
        <v>0.3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101</v>
      </c>
      <c>
        <f>(M31*21)/100</f>
      </c>
      <c t="s">
        <v>27</v>
      </c>
    </row>
    <row r="32" spans="1:5" ht="38.25">
      <c r="A32" s="35" t="s">
        <v>56</v>
      </c>
      <c r="E32" s="39" t="s">
        <v>459</v>
      </c>
    </row>
    <row r="33" spans="1:5" ht="51">
      <c r="A33" s="35" t="s">
        <v>57</v>
      </c>
      <c r="E33" s="40" t="s">
        <v>460</v>
      </c>
    </row>
    <row r="34" spans="1:5" ht="114.75">
      <c r="A34" t="s">
        <v>59</v>
      </c>
      <c r="E34" s="39" t="s">
        <v>461</v>
      </c>
    </row>
    <row r="35" spans="1:13" ht="12.75">
      <c r="A35" t="s">
        <v>46</v>
      </c>
      <c r="C35" s="31" t="s">
        <v>50</v>
      </c>
      <c r="E35" s="33" t="s">
        <v>223</v>
      </c>
      <c r="J35" s="32">
        <f>0</f>
      </c>
      <c s="32">
        <f>0</f>
      </c>
      <c s="32">
        <f>0+L36+L40</f>
      </c>
      <c s="32">
        <f>0+M36+M40</f>
      </c>
    </row>
    <row r="36" spans="1:16" ht="12.75">
      <c r="A36" t="s">
        <v>49</v>
      </c>
      <c s="34" t="s">
        <v>78</v>
      </c>
      <c s="34" t="s">
        <v>344</v>
      </c>
      <c s="35" t="s">
        <v>52</v>
      </c>
      <c s="6" t="s">
        <v>345</v>
      </c>
      <c s="36" t="s">
        <v>121</v>
      </c>
      <c s="37">
        <v>11.133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55</v>
      </c>
      <c>
        <f>(M36*21)/100</f>
      </c>
      <c t="s">
        <v>27</v>
      </c>
    </row>
    <row r="37" spans="1:5" ht="25.5">
      <c r="A37" s="35" t="s">
        <v>56</v>
      </c>
      <c r="E37" s="39" t="s">
        <v>462</v>
      </c>
    </row>
    <row r="38" spans="1:5" ht="51">
      <c r="A38" s="35" t="s">
        <v>57</v>
      </c>
      <c r="E38" s="40" t="s">
        <v>463</v>
      </c>
    </row>
    <row r="39" spans="1:5" ht="318.75">
      <c r="A39" t="s">
        <v>59</v>
      </c>
      <c r="E39" s="39" t="s">
        <v>348</v>
      </c>
    </row>
    <row r="40" spans="1:16" ht="12.75">
      <c r="A40" t="s">
        <v>49</v>
      </c>
      <c s="34" t="s">
        <v>82</v>
      </c>
      <c s="34" t="s">
        <v>464</v>
      </c>
      <c s="35" t="s">
        <v>52</v>
      </c>
      <c s="6" t="s">
        <v>465</v>
      </c>
      <c s="36" t="s">
        <v>121</v>
      </c>
      <c s="37">
        <v>65.176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55</v>
      </c>
      <c>
        <f>(M40*21)/100</f>
      </c>
      <c t="s">
        <v>27</v>
      </c>
    </row>
    <row r="41" spans="1:5" ht="25.5">
      <c r="A41" s="35" t="s">
        <v>56</v>
      </c>
      <c r="E41" s="39" t="s">
        <v>466</v>
      </c>
    </row>
    <row r="42" spans="1:5" ht="51">
      <c r="A42" s="35" t="s">
        <v>57</v>
      </c>
      <c r="E42" s="40" t="s">
        <v>467</v>
      </c>
    </row>
    <row r="43" spans="1:5" ht="229.5">
      <c r="A43" t="s">
        <v>59</v>
      </c>
      <c r="E43" s="39" t="s">
        <v>468</v>
      </c>
    </row>
    <row r="44" spans="1:13" ht="12.75">
      <c r="A44" t="s">
        <v>46</v>
      </c>
      <c r="C44" s="31" t="s">
        <v>27</v>
      </c>
      <c r="E44" s="33" t="s">
        <v>363</v>
      </c>
      <c r="J44" s="32">
        <f>0</f>
      </c>
      <c s="32">
        <f>0</f>
      </c>
      <c s="32">
        <f>0+L45</f>
      </c>
      <c s="32">
        <f>0+M45</f>
      </c>
    </row>
    <row r="45" spans="1:16" ht="12.75">
      <c r="A45" t="s">
        <v>49</v>
      </c>
      <c s="34" t="s">
        <v>85</v>
      </c>
      <c s="34" t="s">
        <v>469</v>
      </c>
      <c s="35" t="s">
        <v>52</v>
      </c>
      <c s="6" t="s">
        <v>470</v>
      </c>
      <c s="36" t="s">
        <v>226</v>
      </c>
      <c s="37">
        <v>7.2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101</v>
      </c>
      <c>
        <f>(M45*21)/100</f>
      </c>
      <c t="s">
        <v>27</v>
      </c>
    </row>
    <row r="46" spans="1:5" ht="178.5">
      <c r="A46" s="35" t="s">
        <v>56</v>
      </c>
      <c r="E46" s="39" t="s">
        <v>471</v>
      </c>
    </row>
    <row r="47" spans="1:5" ht="51">
      <c r="A47" s="35" t="s">
        <v>57</v>
      </c>
      <c r="E47" s="40" t="s">
        <v>472</v>
      </c>
    </row>
    <row r="48" spans="1:5" ht="76.5">
      <c r="A48" t="s">
        <v>59</v>
      </c>
      <c r="E48" s="39" t="s">
        <v>473</v>
      </c>
    </row>
    <row r="49" spans="1:13" ht="12.75">
      <c r="A49" t="s">
        <v>46</v>
      </c>
      <c r="C49" s="31" t="s">
        <v>78</v>
      </c>
      <c r="E49" s="33" t="s">
        <v>286</v>
      </c>
      <c r="J49" s="32">
        <f>0</f>
      </c>
      <c s="32">
        <f>0</f>
      </c>
      <c s="32">
        <f>0+L50</f>
      </c>
      <c s="32">
        <f>0+M50</f>
      </c>
    </row>
    <row r="50" spans="1:16" ht="25.5">
      <c r="A50" t="s">
        <v>49</v>
      </c>
      <c s="34" t="s">
        <v>89</v>
      </c>
      <c s="34" t="s">
        <v>474</v>
      </c>
      <c s="35" t="s">
        <v>52</v>
      </c>
      <c s="6" t="s">
        <v>475</v>
      </c>
      <c s="36" t="s">
        <v>65</v>
      </c>
      <c s="37">
        <v>2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101</v>
      </c>
      <c>
        <f>(M50*21)/100</f>
      </c>
      <c t="s">
        <v>27</v>
      </c>
    </row>
    <row r="51" spans="1:5" ht="12.75">
      <c r="A51" s="35" t="s">
        <v>56</v>
      </c>
      <c r="E51" s="39" t="s">
        <v>52</v>
      </c>
    </row>
    <row r="52" spans="1:5" ht="38.25">
      <c r="A52" s="35" t="s">
        <v>57</v>
      </c>
      <c r="E52" s="40" t="s">
        <v>476</v>
      </c>
    </row>
    <row r="53" spans="1:5" ht="153">
      <c r="A53" t="s">
        <v>59</v>
      </c>
      <c r="E53" s="39" t="s">
        <v>477</v>
      </c>
    </row>
    <row r="54" spans="1:13" ht="12.75">
      <c r="A54" t="s">
        <v>46</v>
      </c>
      <c r="C54" s="31" t="s">
        <v>85</v>
      </c>
      <c r="E54" s="33" t="s">
        <v>267</v>
      </c>
      <c r="J54" s="32">
        <f>0</f>
      </c>
      <c s="32">
        <f>0</f>
      </c>
      <c s="32">
        <f>0+L55+L59+L63+L67+L71+L75</f>
      </c>
      <c s="32">
        <f>0+M55+M59+M63+M67+M71+M75</f>
      </c>
    </row>
    <row r="55" spans="1:16" ht="12.75">
      <c r="A55" t="s">
        <v>49</v>
      </c>
      <c s="34" t="s">
        <v>94</v>
      </c>
      <c s="34" t="s">
        <v>478</v>
      </c>
      <c s="35" t="s">
        <v>52</v>
      </c>
      <c s="6" t="s">
        <v>479</v>
      </c>
      <c s="36" t="s">
        <v>54</v>
      </c>
      <c s="37">
        <v>4.5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55</v>
      </c>
      <c>
        <f>(M55*21)/100</f>
      </c>
      <c t="s">
        <v>27</v>
      </c>
    </row>
    <row r="56" spans="1:5" ht="25.5">
      <c r="A56" s="35" t="s">
        <v>56</v>
      </c>
      <c r="E56" s="39" t="s">
        <v>480</v>
      </c>
    </row>
    <row r="57" spans="1:5" ht="51">
      <c r="A57" s="35" t="s">
        <v>57</v>
      </c>
      <c r="E57" s="40" t="s">
        <v>481</v>
      </c>
    </row>
    <row r="58" spans="1:5" ht="38.25">
      <c r="A58" t="s">
        <v>59</v>
      </c>
      <c r="E58" s="39" t="s">
        <v>482</v>
      </c>
    </row>
    <row r="59" spans="1:16" ht="12.75">
      <c r="A59" t="s">
        <v>49</v>
      </c>
      <c s="34" t="s">
        <v>98</v>
      </c>
      <c s="34" t="s">
        <v>483</v>
      </c>
      <c s="35" t="s">
        <v>52</v>
      </c>
      <c s="6" t="s">
        <v>484</v>
      </c>
      <c s="36" t="s">
        <v>121</v>
      </c>
      <c s="37">
        <v>13.443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55</v>
      </c>
      <c>
        <f>(M59*21)/100</f>
      </c>
      <c t="s">
        <v>27</v>
      </c>
    </row>
    <row r="60" spans="1:5" ht="25.5">
      <c r="A60" s="35" t="s">
        <v>56</v>
      </c>
      <c r="E60" s="39" t="s">
        <v>485</v>
      </c>
    </row>
    <row r="61" spans="1:5" ht="76.5">
      <c r="A61" s="35" t="s">
        <v>57</v>
      </c>
      <c r="E61" s="40" t="s">
        <v>486</v>
      </c>
    </row>
    <row r="62" spans="1:5" ht="102">
      <c r="A62" t="s">
        <v>59</v>
      </c>
      <c r="E62" s="39" t="s">
        <v>487</v>
      </c>
    </row>
    <row r="63" spans="1:16" ht="12.75">
      <c r="A63" t="s">
        <v>49</v>
      </c>
      <c s="34" t="s">
        <v>104</v>
      </c>
      <c s="34" t="s">
        <v>488</v>
      </c>
      <c s="35" t="s">
        <v>52</v>
      </c>
      <c s="6" t="s">
        <v>489</v>
      </c>
      <c s="36" t="s">
        <v>121</v>
      </c>
      <c s="37">
        <v>3.369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55</v>
      </c>
      <c>
        <f>(M63*21)/100</f>
      </c>
      <c t="s">
        <v>27</v>
      </c>
    </row>
    <row r="64" spans="1:5" ht="25.5">
      <c r="A64" s="35" t="s">
        <v>56</v>
      </c>
      <c r="E64" s="39" t="s">
        <v>490</v>
      </c>
    </row>
    <row r="65" spans="1:5" ht="51">
      <c r="A65" s="35" t="s">
        <v>57</v>
      </c>
      <c r="E65" s="40" t="s">
        <v>491</v>
      </c>
    </row>
    <row r="66" spans="1:5" ht="102">
      <c r="A66" t="s">
        <v>59</v>
      </c>
      <c r="E66" s="39" t="s">
        <v>487</v>
      </c>
    </row>
    <row r="67" spans="1:16" ht="12.75">
      <c r="A67" t="s">
        <v>49</v>
      </c>
      <c s="34" t="s">
        <v>108</v>
      </c>
      <c s="34" t="s">
        <v>492</v>
      </c>
      <c s="35" t="s">
        <v>52</v>
      </c>
      <c s="6" t="s">
        <v>493</v>
      </c>
      <c s="36" t="s">
        <v>121</v>
      </c>
      <c s="37">
        <v>1.181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55</v>
      </c>
      <c>
        <f>(M67*21)/100</f>
      </c>
      <c t="s">
        <v>27</v>
      </c>
    </row>
    <row r="68" spans="1:5" ht="25.5">
      <c r="A68" s="35" t="s">
        <v>56</v>
      </c>
      <c r="E68" s="39" t="s">
        <v>494</v>
      </c>
    </row>
    <row r="69" spans="1:5" ht="51">
      <c r="A69" s="35" t="s">
        <v>57</v>
      </c>
      <c r="E69" s="40" t="s">
        <v>495</v>
      </c>
    </row>
    <row r="70" spans="1:5" ht="102">
      <c r="A70" t="s">
        <v>59</v>
      </c>
      <c r="E70" s="39" t="s">
        <v>487</v>
      </c>
    </row>
    <row r="71" spans="1:16" ht="12.75">
      <c r="A71" t="s">
        <v>49</v>
      </c>
      <c s="34" t="s">
        <v>113</v>
      </c>
      <c s="34" t="s">
        <v>496</v>
      </c>
      <c s="35" t="s">
        <v>52</v>
      </c>
      <c s="6" t="s">
        <v>497</v>
      </c>
      <c s="36" t="s">
        <v>121</v>
      </c>
      <c s="37">
        <v>0.576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55</v>
      </c>
      <c>
        <f>(M71*21)/100</f>
      </c>
      <c t="s">
        <v>27</v>
      </c>
    </row>
    <row r="72" spans="1:5" ht="25.5">
      <c r="A72" s="35" t="s">
        <v>56</v>
      </c>
      <c r="E72" s="39" t="s">
        <v>498</v>
      </c>
    </row>
    <row r="73" spans="1:5" ht="51">
      <c r="A73" s="35" t="s">
        <v>57</v>
      </c>
      <c r="E73" s="40" t="s">
        <v>499</v>
      </c>
    </row>
    <row r="74" spans="1:5" ht="102">
      <c r="A74" t="s">
        <v>59</v>
      </c>
      <c r="E74" s="39" t="s">
        <v>487</v>
      </c>
    </row>
    <row r="75" spans="1:16" ht="12.75">
      <c r="A75" t="s">
        <v>49</v>
      </c>
      <c s="34" t="s">
        <v>118</v>
      </c>
      <c s="34" t="s">
        <v>500</v>
      </c>
      <c s="35" t="s">
        <v>52</v>
      </c>
      <c s="6" t="s">
        <v>501</v>
      </c>
      <c s="36" t="s">
        <v>502</v>
      </c>
      <c s="37">
        <v>1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101</v>
      </c>
      <c>
        <f>(M75*21)/100</f>
      </c>
      <c t="s">
        <v>27</v>
      </c>
    </row>
    <row r="76" spans="1:5" ht="63.75">
      <c r="A76" s="35" t="s">
        <v>56</v>
      </c>
      <c r="E76" s="39" t="s">
        <v>503</v>
      </c>
    </row>
    <row r="77" spans="1:5" ht="51">
      <c r="A77" s="35" t="s">
        <v>57</v>
      </c>
      <c r="E77" s="40" t="s">
        <v>504</v>
      </c>
    </row>
    <row r="78" spans="1:5" ht="102">
      <c r="A78" t="s">
        <v>59</v>
      </c>
      <c r="E78" s="39" t="s">
        <v>505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1:T14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434</v>
      </c>
      <c s="41">
        <f>Rekapitulace!C22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434</v>
      </c>
      <c r="E4" s="26" t="s">
        <v>435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COUNTIFS(L8:L140,"=0",A8:A140,"P")+COUNTIFS(L8:L140,"",A8:A140,"P")+SUM(Q8:Q140)</f>
      </c>
    </row>
    <row r="8" spans="1:13" ht="12.75">
      <c r="A8" t="s">
        <v>44</v>
      </c>
      <c r="C8" s="28" t="s">
        <v>508</v>
      </c>
      <c r="E8" s="30" t="s">
        <v>507</v>
      </c>
      <c r="J8" s="29">
        <f>0+J9+J34+J67+J72+J85+J94+J115</f>
      </c>
      <c s="29">
        <f>0+K9+K34+K67+K72+K85+K94+K115</f>
      </c>
      <c s="29">
        <f>0+L9+L34+L67+L72+L85+L94+L115</f>
      </c>
      <c s="29">
        <f>0+M9+M34+M67+M72+M85+M94+M115</f>
      </c>
    </row>
    <row r="9" spans="1:13" ht="12.75">
      <c r="A9" t="s">
        <v>46</v>
      </c>
      <c r="C9" s="31" t="s">
        <v>47</v>
      </c>
      <c r="E9" s="33" t="s">
        <v>204</v>
      </c>
      <c r="J9" s="32">
        <f>0</f>
      </c>
      <c s="32">
        <f>0</f>
      </c>
      <c s="32">
        <f>0+L10+L14+L18+L22+L26+L30</f>
      </c>
      <c s="32">
        <f>0+M10+M14+M18+M22+M26+M30</f>
      </c>
    </row>
    <row r="10" spans="1:16" ht="38.25">
      <c r="A10" t="s">
        <v>49</v>
      </c>
      <c s="34" t="s">
        <v>50</v>
      </c>
      <c s="34" t="s">
        <v>319</v>
      </c>
      <c s="35" t="s">
        <v>320</v>
      </c>
      <c s="6" t="s">
        <v>442</v>
      </c>
      <c s="36" t="s">
        <v>214</v>
      </c>
      <c s="37">
        <v>331.363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101</v>
      </c>
      <c>
        <f>(M10*21)/100</f>
      </c>
      <c t="s">
        <v>27</v>
      </c>
    </row>
    <row r="11" spans="1:5" ht="25.5">
      <c r="A11" s="35" t="s">
        <v>56</v>
      </c>
      <c r="E11" s="39" t="s">
        <v>215</v>
      </c>
    </row>
    <row r="12" spans="1:5" ht="51">
      <c r="A12" s="35" t="s">
        <v>57</v>
      </c>
      <c r="E12" s="40" t="s">
        <v>509</v>
      </c>
    </row>
    <row r="13" spans="1:5" ht="140.25">
      <c r="A13" t="s">
        <v>59</v>
      </c>
      <c r="E13" s="39" t="s">
        <v>217</v>
      </c>
    </row>
    <row r="14" spans="1:16" ht="38.25">
      <c r="A14" t="s">
        <v>49</v>
      </c>
      <c s="34" t="s">
        <v>27</v>
      </c>
      <c s="34" t="s">
        <v>445</v>
      </c>
      <c s="35" t="s">
        <v>446</v>
      </c>
      <c s="6" t="s">
        <v>447</v>
      </c>
      <c s="36" t="s">
        <v>214</v>
      </c>
      <c s="37">
        <v>36.834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101</v>
      </c>
      <c>
        <f>(M14*21)/100</f>
      </c>
      <c t="s">
        <v>27</v>
      </c>
    </row>
    <row r="15" spans="1:5" ht="38.25">
      <c r="A15" s="35" t="s">
        <v>56</v>
      </c>
      <c r="E15" s="39" t="s">
        <v>448</v>
      </c>
    </row>
    <row r="16" spans="1:5" ht="51">
      <c r="A16" s="35" t="s">
        <v>57</v>
      </c>
      <c r="E16" s="40" t="s">
        <v>510</v>
      </c>
    </row>
    <row r="17" spans="1:5" ht="140.25">
      <c r="A17" t="s">
        <v>59</v>
      </c>
      <c r="E17" s="39" t="s">
        <v>450</v>
      </c>
    </row>
    <row r="18" spans="1:16" ht="38.25">
      <c r="A18" t="s">
        <v>49</v>
      </c>
      <c s="34" t="s">
        <v>26</v>
      </c>
      <c s="34" t="s">
        <v>445</v>
      </c>
      <c s="35" t="s">
        <v>451</v>
      </c>
      <c s="6" t="s">
        <v>447</v>
      </c>
      <c s="36" t="s">
        <v>214</v>
      </c>
      <c s="37">
        <v>16.163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101</v>
      </c>
      <c>
        <f>(M18*21)/100</f>
      </c>
      <c t="s">
        <v>27</v>
      </c>
    </row>
    <row r="19" spans="1:5" ht="38.25">
      <c r="A19" s="35" t="s">
        <v>56</v>
      </c>
      <c r="E19" s="39" t="s">
        <v>452</v>
      </c>
    </row>
    <row r="20" spans="1:5" ht="51">
      <c r="A20" s="35" t="s">
        <v>57</v>
      </c>
      <c r="E20" s="40" t="s">
        <v>511</v>
      </c>
    </row>
    <row r="21" spans="1:5" ht="140.25">
      <c r="A21" t="s">
        <v>59</v>
      </c>
      <c r="E21" s="39" t="s">
        <v>217</v>
      </c>
    </row>
    <row r="22" spans="1:16" ht="38.25">
      <c r="A22" t="s">
        <v>49</v>
      </c>
      <c s="34" t="s">
        <v>67</v>
      </c>
      <c s="34" t="s">
        <v>454</v>
      </c>
      <c s="35" t="s">
        <v>455</v>
      </c>
      <c s="6" t="s">
        <v>456</v>
      </c>
      <c s="36" t="s">
        <v>214</v>
      </c>
      <c s="37">
        <v>9.301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101</v>
      </c>
      <c>
        <f>(M22*21)/100</f>
      </c>
      <c t="s">
        <v>27</v>
      </c>
    </row>
    <row r="23" spans="1:5" ht="38.25">
      <c r="A23" s="35" t="s">
        <v>56</v>
      </c>
      <c r="E23" s="39" t="s">
        <v>457</v>
      </c>
    </row>
    <row r="24" spans="1:5" ht="51">
      <c r="A24" s="35" t="s">
        <v>57</v>
      </c>
      <c r="E24" s="40" t="s">
        <v>512</v>
      </c>
    </row>
    <row r="25" spans="1:5" ht="140.25">
      <c r="A25" t="s">
        <v>59</v>
      </c>
      <c r="E25" s="39" t="s">
        <v>217</v>
      </c>
    </row>
    <row r="26" spans="1:16" ht="51">
      <c r="A26" t="s">
        <v>49</v>
      </c>
      <c s="34" t="s">
        <v>71</v>
      </c>
      <c s="34" t="s">
        <v>218</v>
      </c>
      <c s="35" t="s">
        <v>219</v>
      </c>
      <c s="6" t="s">
        <v>220</v>
      </c>
      <c s="36" t="s">
        <v>214</v>
      </c>
      <c s="37">
        <v>0.709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101</v>
      </c>
      <c>
        <f>(M26*21)/100</f>
      </c>
      <c t="s">
        <v>27</v>
      </c>
    </row>
    <row r="27" spans="1:5" ht="25.5">
      <c r="A27" s="35" t="s">
        <v>56</v>
      </c>
      <c r="E27" s="39" t="s">
        <v>215</v>
      </c>
    </row>
    <row r="28" spans="1:5" ht="51">
      <c r="A28" s="35" t="s">
        <v>57</v>
      </c>
      <c r="E28" s="40" t="s">
        <v>513</v>
      </c>
    </row>
    <row r="29" spans="1:5" ht="114.75">
      <c r="A29" t="s">
        <v>59</v>
      </c>
      <c r="E29" s="39" t="s">
        <v>461</v>
      </c>
    </row>
    <row r="30" spans="1:16" ht="12.75">
      <c r="A30" t="s">
        <v>49</v>
      </c>
      <c s="34" t="s">
        <v>74</v>
      </c>
      <c s="34" t="s">
        <v>399</v>
      </c>
      <c s="35" t="s">
        <v>52</v>
      </c>
      <c s="6" t="s">
        <v>400</v>
      </c>
      <c s="36" t="s">
        <v>207</v>
      </c>
      <c s="37">
        <v>1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101</v>
      </c>
      <c>
        <f>(M30*21)/100</f>
      </c>
      <c t="s">
        <v>27</v>
      </c>
    </row>
    <row r="31" spans="1:5" ht="25.5">
      <c r="A31" s="35" t="s">
        <v>56</v>
      </c>
      <c r="E31" s="39" t="s">
        <v>439</v>
      </c>
    </row>
    <row r="32" spans="1:5" ht="51">
      <c r="A32" s="35" t="s">
        <v>57</v>
      </c>
      <c r="E32" s="40" t="s">
        <v>209</v>
      </c>
    </row>
    <row r="33" spans="1:5" ht="12.75">
      <c r="A33" t="s">
        <v>59</v>
      </c>
      <c r="E33" s="39" t="s">
        <v>403</v>
      </c>
    </row>
    <row r="34" spans="1:13" ht="12.75">
      <c r="A34" t="s">
        <v>46</v>
      </c>
      <c r="C34" s="31" t="s">
        <v>50</v>
      </c>
      <c r="E34" s="33" t="s">
        <v>223</v>
      </c>
      <c r="J34" s="32">
        <f>0</f>
      </c>
      <c s="32">
        <f>0</f>
      </c>
      <c s="32">
        <f>0+L35+L39+L43+L47+L51+L55+L59+L63</f>
      </c>
      <c s="32">
        <f>0+M35+M39+M43+M47+M51+M55+M59+M63</f>
      </c>
    </row>
    <row r="35" spans="1:16" ht="12.75">
      <c r="A35" t="s">
        <v>49</v>
      </c>
      <c s="34" t="s">
        <v>78</v>
      </c>
      <c s="34" t="s">
        <v>514</v>
      </c>
      <c s="35" t="s">
        <v>52</v>
      </c>
      <c s="6" t="s">
        <v>515</v>
      </c>
      <c s="36" t="s">
        <v>121</v>
      </c>
      <c s="37">
        <v>20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55</v>
      </c>
      <c>
        <f>(M35*21)/100</f>
      </c>
      <c t="s">
        <v>27</v>
      </c>
    </row>
    <row r="36" spans="1:5" ht="12.75">
      <c r="A36" s="35" t="s">
        <v>56</v>
      </c>
      <c r="E36" s="39" t="s">
        <v>516</v>
      </c>
    </row>
    <row r="37" spans="1:5" ht="51">
      <c r="A37" s="35" t="s">
        <v>57</v>
      </c>
      <c r="E37" s="40" t="s">
        <v>517</v>
      </c>
    </row>
    <row r="38" spans="1:5" ht="38.25">
      <c r="A38" t="s">
        <v>59</v>
      </c>
      <c r="E38" s="39" t="s">
        <v>518</v>
      </c>
    </row>
    <row r="39" spans="1:16" ht="12.75">
      <c r="A39" t="s">
        <v>49</v>
      </c>
      <c s="34" t="s">
        <v>82</v>
      </c>
      <c s="34" t="s">
        <v>344</v>
      </c>
      <c s="35" t="s">
        <v>52</v>
      </c>
      <c s="6" t="s">
        <v>345</v>
      </c>
      <c s="36" t="s">
        <v>121</v>
      </c>
      <c s="37">
        <v>157.792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55</v>
      </c>
      <c>
        <f>(M39*21)/100</f>
      </c>
      <c t="s">
        <v>27</v>
      </c>
    </row>
    <row r="40" spans="1:5" ht="38.25">
      <c r="A40" s="35" t="s">
        <v>56</v>
      </c>
      <c r="E40" s="39" t="s">
        <v>519</v>
      </c>
    </row>
    <row r="41" spans="1:5" ht="89.25">
      <c r="A41" s="35" t="s">
        <v>57</v>
      </c>
      <c r="E41" s="40" t="s">
        <v>520</v>
      </c>
    </row>
    <row r="42" spans="1:5" ht="318.75">
      <c r="A42" t="s">
        <v>59</v>
      </c>
      <c r="E42" s="39" t="s">
        <v>348</v>
      </c>
    </row>
    <row r="43" spans="1:16" ht="12.75">
      <c r="A43" t="s">
        <v>49</v>
      </c>
      <c s="34" t="s">
        <v>85</v>
      </c>
      <c s="34" t="s">
        <v>124</v>
      </c>
      <c s="35" t="s">
        <v>52</v>
      </c>
      <c s="6" t="s">
        <v>125</v>
      </c>
      <c s="36" t="s">
        <v>121</v>
      </c>
      <c s="37">
        <v>40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55</v>
      </c>
      <c>
        <f>(M43*21)/100</f>
      </c>
      <c t="s">
        <v>27</v>
      </c>
    </row>
    <row r="44" spans="1:5" ht="38.25">
      <c r="A44" s="35" t="s">
        <v>56</v>
      </c>
      <c r="E44" s="39" t="s">
        <v>521</v>
      </c>
    </row>
    <row r="45" spans="1:5" ht="51">
      <c r="A45" s="35" t="s">
        <v>57</v>
      </c>
      <c r="E45" s="40" t="s">
        <v>522</v>
      </c>
    </row>
    <row r="46" spans="1:5" ht="229.5">
      <c r="A46" t="s">
        <v>59</v>
      </c>
      <c r="E46" s="39" t="s">
        <v>351</v>
      </c>
    </row>
    <row r="47" spans="1:16" ht="12.75">
      <c r="A47" t="s">
        <v>49</v>
      </c>
      <c s="34" t="s">
        <v>89</v>
      </c>
      <c s="34" t="s">
        <v>464</v>
      </c>
      <c s="35" t="s">
        <v>52</v>
      </c>
      <c s="6" t="s">
        <v>465</v>
      </c>
      <c s="36" t="s">
        <v>121</v>
      </c>
      <c s="37">
        <v>13.7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55</v>
      </c>
      <c>
        <f>(M47*21)/100</f>
      </c>
      <c t="s">
        <v>27</v>
      </c>
    </row>
    <row r="48" spans="1:5" ht="38.25">
      <c r="A48" s="35" t="s">
        <v>56</v>
      </c>
      <c r="E48" s="39" t="s">
        <v>523</v>
      </c>
    </row>
    <row r="49" spans="1:5" ht="51">
      <c r="A49" s="35" t="s">
        <v>57</v>
      </c>
      <c r="E49" s="40" t="s">
        <v>524</v>
      </c>
    </row>
    <row r="50" spans="1:5" ht="229.5">
      <c r="A50" t="s">
        <v>59</v>
      </c>
      <c r="E50" s="39" t="s">
        <v>468</v>
      </c>
    </row>
    <row r="51" spans="1:16" ht="12.75">
      <c r="A51" t="s">
        <v>49</v>
      </c>
      <c s="34" t="s">
        <v>94</v>
      </c>
      <c s="34" t="s">
        <v>464</v>
      </c>
      <c s="35" t="s">
        <v>50</v>
      </c>
      <c s="6" t="s">
        <v>465</v>
      </c>
      <c s="36" t="s">
        <v>121</v>
      </c>
      <c s="37">
        <v>29.12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55</v>
      </c>
      <c>
        <f>(M51*21)/100</f>
      </c>
      <c t="s">
        <v>27</v>
      </c>
    </row>
    <row r="52" spans="1:5" ht="25.5">
      <c r="A52" s="35" t="s">
        <v>56</v>
      </c>
      <c r="E52" s="39" t="s">
        <v>525</v>
      </c>
    </row>
    <row r="53" spans="1:5" ht="51">
      <c r="A53" s="35" t="s">
        <v>57</v>
      </c>
      <c r="E53" s="40" t="s">
        <v>526</v>
      </c>
    </row>
    <row r="54" spans="1:5" ht="229.5">
      <c r="A54" t="s">
        <v>59</v>
      </c>
      <c r="E54" s="39" t="s">
        <v>468</v>
      </c>
    </row>
    <row r="55" spans="1:16" ht="12.75">
      <c r="A55" t="s">
        <v>49</v>
      </c>
      <c s="34" t="s">
        <v>98</v>
      </c>
      <c s="34" t="s">
        <v>527</v>
      </c>
      <c s="35" t="s">
        <v>52</v>
      </c>
      <c s="6" t="s">
        <v>528</v>
      </c>
      <c s="36" t="s">
        <v>226</v>
      </c>
      <c s="37">
        <v>40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55</v>
      </c>
      <c>
        <f>(M55*21)/100</f>
      </c>
      <c t="s">
        <v>27</v>
      </c>
    </row>
    <row r="56" spans="1:5" ht="12.75">
      <c r="A56" s="35" t="s">
        <v>56</v>
      </c>
      <c r="E56" s="39" t="s">
        <v>529</v>
      </c>
    </row>
    <row r="57" spans="1:5" ht="51">
      <c r="A57" s="35" t="s">
        <v>57</v>
      </c>
      <c r="E57" s="40" t="s">
        <v>530</v>
      </c>
    </row>
    <row r="58" spans="1:5" ht="38.25">
      <c r="A58" t="s">
        <v>59</v>
      </c>
      <c r="E58" s="39" t="s">
        <v>531</v>
      </c>
    </row>
    <row r="59" spans="1:16" ht="12.75">
      <c r="A59" t="s">
        <v>49</v>
      </c>
      <c s="34" t="s">
        <v>104</v>
      </c>
      <c s="34" t="s">
        <v>532</v>
      </c>
      <c s="35" t="s">
        <v>52</v>
      </c>
      <c s="6" t="s">
        <v>533</v>
      </c>
      <c s="36" t="s">
        <v>226</v>
      </c>
      <c s="37">
        <v>60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55</v>
      </c>
      <c>
        <f>(M59*21)/100</f>
      </c>
      <c t="s">
        <v>27</v>
      </c>
    </row>
    <row r="60" spans="1:5" ht="12.75">
      <c r="A60" s="35" t="s">
        <v>56</v>
      </c>
      <c r="E60" s="39" t="s">
        <v>529</v>
      </c>
    </row>
    <row r="61" spans="1:5" ht="51">
      <c r="A61" s="35" t="s">
        <v>57</v>
      </c>
      <c r="E61" s="40" t="s">
        <v>534</v>
      </c>
    </row>
    <row r="62" spans="1:5" ht="38.25">
      <c r="A62" t="s">
        <v>59</v>
      </c>
      <c r="E62" s="39" t="s">
        <v>535</v>
      </c>
    </row>
    <row r="63" spans="1:16" ht="12.75">
      <c r="A63" t="s">
        <v>49</v>
      </c>
      <c s="34" t="s">
        <v>108</v>
      </c>
      <c s="34" t="s">
        <v>536</v>
      </c>
      <c s="35" t="s">
        <v>52</v>
      </c>
      <c s="6" t="s">
        <v>537</v>
      </c>
      <c s="36" t="s">
        <v>226</v>
      </c>
      <c s="37">
        <v>100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55</v>
      </c>
      <c>
        <f>(M63*21)/100</f>
      </c>
      <c t="s">
        <v>27</v>
      </c>
    </row>
    <row r="64" spans="1:5" ht="12.75">
      <c r="A64" s="35" t="s">
        <v>56</v>
      </c>
      <c r="E64" s="39" t="s">
        <v>529</v>
      </c>
    </row>
    <row r="65" spans="1:5" ht="51">
      <c r="A65" s="35" t="s">
        <v>57</v>
      </c>
      <c r="E65" s="40" t="s">
        <v>538</v>
      </c>
    </row>
    <row r="66" spans="1:5" ht="25.5">
      <c r="A66" t="s">
        <v>59</v>
      </c>
      <c r="E66" s="39" t="s">
        <v>539</v>
      </c>
    </row>
    <row r="67" spans="1:13" ht="12.75">
      <c r="A67" t="s">
        <v>46</v>
      </c>
      <c r="C67" s="31" t="s">
        <v>27</v>
      </c>
      <c r="E67" s="33" t="s">
        <v>363</v>
      </c>
      <c r="J67" s="32">
        <f>0</f>
      </c>
      <c s="32">
        <f>0</f>
      </c>
      <c s="32">
        <f>0+L68</f>
      </c>
      <c s="32">
        <f>0+M68</f>
      </c>
    </row>
    <row r="68" spans="1:16" ht="12.75">
      <c r="A68" t="s">
        <v>49</v>
      </c>
      <c s="34" t="s">
        <v>113</v>
      </c>
      <c s="34" t="s">
        <v>469</v>
      </c>
      <c s="35" t="s">
        <v>52</v>
      </c>
      <c s="6" t="s">
        <v>470</v>
      </c>
      <c s="36" t="s">
        <v>226</v>
      </c>
      <c s="37">
        <v>89.376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101</v>
      </c>
      <c>
        <f>(M68*21)/100</f>
      </c>
      <c t="s">
        <v>27</v>
      </c>
    </row>
    <row r="69" spans="1:5" ht="280.5">
      <c r="A69" s="35" t="s">
        <v>56</v>
      </c>
      <c r="E69" s="39" t="s">
        <v>540</v>
      </c>
    </row>
    <row r="70" spans="1:5" ht="76.5">
      <c r="A70" s="35" t="s">
        <v>57</v>
      </c>
      <c r="E70" s="40" t="s">
        <v>541</v>
      </c>
    </row>
    <row r="71" spans="1:5" ht="76.5">
      <c r="A71" t="s">
        <v>59</v>
      </c>
      <c r="E71" s="39" t="s">
        <v>473</v>
      </c>
    </row>
    <row r="72" spans="1:13" ht="12.75">
      <c r="A72" t="s">
        <v>46</v>
      </c>
      <c r="C72" s="31" t="s">
        <v>67</v>
      </c>
      <c r="E72" s="33" t="s">
        <v>542</v>
      </c>
      <c r="J72" s="32">
        <f>0</f>
      </c>
      <c s="32">
        <f>0</f>
      </c>
      <c s="32">
        <f>0+L73+L77+L81</f>
      </c>
      <c s="32">
        <f>0+M73+M77+M81</f>
      </c>
    </row>
    <row r="73" spans="1:16" ht="12.75">
      <c r="A73" t="s">
        <v>49</v>
      </c>
      <c s="34" t="s">
        <v>118</v>
      </c>
      <c s="34" t="s">
        <v>543</v>
      </c>
      <c s="35" t="s">
        <v>52</v>
      </c>
      <c s="6" t="s">
        <v>544</v>
      </c>
      <c s="36" t="s">
        <v>121</v>
      </c>
      <c s="37">
        <v>5.547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55</v>
      </c>
      <c>
        <f>(M73*21)/100</f>
      </c>
      <c t="s">
        <v>27</v>
      </c>
    </row>
    <row r="74" spans="1:5" ht="25.5">
      <c r="A74" s="35" t="s">
        <v>56</v>
      </c>
      <c r="E74" s="39" t="s">
        <v>545</v>
      </c>
    </row>
    <row r="75" spans="1:5" ht="76.5">
      <c r="A75" s="35" t="s">
        <v>57</v>
      </c>
      <c r="E75" s="40" t="s">
        <v>546</v>
      </c>
    </row>
    <row r="76" spans="1:5" ht="369.75">
      <c r="A76" t="s">
        <v>59</v>
      </c>
      <c r="E76" s="39" t="s">
        <v>374</v>
      </c>
    </row>
    <row r="77" spans="1:16" ht="12.75">
      <c r="A77" t="s">
        <v>49</v>
      </c>
      <c s="34" t="s">
        <v>123</v>
      </c>
      <c s="34" t="s">
        <v>547</v>
      </c>
      <c s="35" t="s">
        <v>52</v>
      </c>
      <c s="6" t="s">
        <v>548</v>
      </c>
      <c s="36" t="s">
        <v>121</v>
      </c>
      <c s="37">
        <v>3.011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55</v>
      </c>
      <c>
        <f>(M77*21)/100</f>
      </c>
      <c t="s">
        <v>27</v>
      </c>
    </row>
    <row r="78" spans="1:5" ht="25.5">
      <c r="A78" s="35" t="s">
        <v>56</v>
      </c>
      <c r="E78" s="39" t="s">
        <v>549</v>
      </c>
    </row>
    <row r="79" spans="1:5" ht="76.5">
      <c r="A79" s="35" t="s">
        <v>57</v>
      </c>
      <c r="E79" s="40" t="s">
        <v>550</v>
      </c>
    </row>
    <row r="80" spans="1:5" ht="369.75">
      <c r="A80" t="s">
        <v>59</v>
      </c>
      <c r="E80" s="39" t="s">
        <v>374</v>
      </c>
    </row>
    <row r="81" spans="1:16" ht="12.75">
      <c r="A81" t="s">
        <v>49</v>
      </c>
      <c s="34" t="s">
        <v>127</v>
      </c>
      <c s="34" t="s">
        <v>551</v>
      </c>
      <c s="35" t="s">
        <v>52</v>
      </c>
      <c s="6" t="s">
        <v>552</v>
      </c>
      <c s="36" t="s">
        <v>121</v>
      </c>
      <c s="37">
        <v>4.014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55</v>
      </c>
      <c>
        <f>(M81*21)/100</f>
      </c>
      <c t="s">
        <v>27</v>
      </c>
    </row>
    <row r="82" spans="1:5" ht="12.75">
      <c r="A82" s="35" t="s">
        <v>56</v>
      </c>
      <c r="E82" s="39" t="s">
        <v>553</v>
      </c>
    </row>
    <row r="83" spans="1:5" ht="76.5">
      <c r="A83" s="35" t="s">
        <v>57</v>
      </c>
      <c r="E83" s="40" t="s">
        <v>554</v>
      </c>
    </row>
    <row r="84" spans="1:5" ht="102">
      <c r="A84" t="s">
        <v>59</v>
      </c>
      <c r="E84" s="39" t="s">
        <v>555</v>
      </c>
    </row>
    <row r="85" spans="1:13" ht="12.75">
      <c r="A85" t="s">
        <v>46</v>
      </c>
      <c r="C85" s="31" t="s">
        <v>71</v>
      </c>
      <c r="E85" s="33" t="s">
        <v>229</v>
      </c>
      <c r="J85" s="32">
        <f>0</f>
      </c>
      <c s="32">
        <f>0</f>
      </c>
      <c s="32">
        <f>0+L86+L90</f>
      </c>
      <c s="32">
        <f>0+M86+M90</f>
      </c>
    </row>
    <row r="86" spans="1:16" ht="12.75">
      <c r="A86" t="s">
        <v>49</v>
      </c>
      <c s="34" t="s">
        <v>131</v>
      </c>
      <c s="34" t="s">
        <v>556</v>
      </c>
      <c s="35" t="s">
        <v>52</v>
      </c>
      <c s="6" t="s">
        <v>557</v>
      </c>
      <c s="36" t="s">
        <v>226</v>
      </c>
      <c s="37">
        <v>43.75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101</v>
      </c>
      <c>
        <f>(M86*21)/100</f>
      </c>
      <c t="s">
        <v>27</v>
      </c>
    </row>
    <row r="87" spans="1:5" ht="38.25">
      <c r="A87" s="35" t="s">
        <v>56</v>
      </c>
      <c r="E87" s="39" t="s">
        <v>558</v>
      </c>
    </row>
    <row r="88" spans="1:5" ht="51">
      <c r="A88" s="35" t="s">
        <v>57</v>
      </c>
      <c r="E88" s="40" t="s">
        <v>559</v>
      </c>
    </row>
    <row r="89" spans="1:5" ht="102">
      <c r="A89" t="s">
        <v>59</v>
      </c>
      <c r="E89" s="39" t="s">
        <v>560</v>
      </c>
    </row>
    <row r="90" spans="1:16" ht="12.75">
      <c r="A90" t="s">
        <v>49</v>
      </c>
      <c s="34" t="s">
        <v>135</v>
      </c>
      <c s="34" t="s">
        <v>561</v>
      </c>
      <c s="35" t="s">
        <v>52</v>
      </c>
      <c s="6" t="s">
        <v>562</v>
      </c>
      <c s="36" t="s">
        <v>502</v>
      </c>
      <c s="37">
        <v>5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101</v>
      </c>
      <c>
        <f>(M90*21)/100</f>
      </c>
      <c t="s">
        <v>27</v>
      </c>
    </row>
    <row r="91" spans="1:5" ht="38.25">
      <c r="A91" s="35" t="s">
        <v>56</v>
      </c>
      <c r="E91" s="39" t="s">
        <v>563</v>
      </c>
    </row>
    <row r="92" spans="1:5" ht="51">
      <c r="A92" s="35" t="s">
        <v>57</v>
      </c>
      <c r="E92" s="40" t="s">
        <v>564</v>
      </c>
    </row>
    <row r="93" spans="1:5" ht="153">
      <c r="A93" t="s">
        <v>59</v>
      </c>
      <c r="E93" s="39" t="s">
        <v>429</v>
      </c>
    </row>
    <row r="94" spans="1:13" ht="12.75">
      <c r="A94" t="s">
        <v>46</v>
      </c>
      <c r="C94" s="31" t="s">
        <v>78</v>
      </c>
      <c r="E94" s="33" t="s">
        <v>286</v>
      </c>
      <c r="J94" s="32">
        <f>0</f>
      </c>
      <c s="32">
        <f>0</f>
      </c>
      <c s="32">
        <f>0+L95+L99+L103+L107+L111</f>
      </c>
      <c s="32">
        <f>0+M95+M99+M103+M107+M111</f>
      </c>
    </row>
    <row r="95" spans="1:16" ht="25.5">
      <c r="A95" t="s">
        <v>49</v>
      </c>
      <c s="34" t="s">
        <v>139</v>
      </c>
      <c s="34" t="s">
        <v>382</v>
      </c>
      <c s="35" t="s">
        <v>52</v>
      </c>
      <c s="6" t="s">
        <v>383</v>
      </c>
      <c s="36" t="s">
        <v>226</v>
      </c>
      <c s="37">
        <v>186.215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55</v>
      </c>
      <c>
        <f>(M95*21)/100</f>
      </c>
      <c t="s">
        <v>27</v>
      </c>
    </row>
    <row r="96" spans="1:5" ht="38.25">
      <c r="A96" s="35" t="s">
        <v>56</v>
      </c>
      <c r="E96" s="39" t="s">
        <v>565</v>
      </c>
    </row>
    <row r="97" spans="1:5" ht="102">
      <c r="A97" s="35" t="s">
        <v>57</v>
      </c>
      <c r="E97" s="40" t="s">
        <v>566</v>
      </c>
    </row>
    <row r="98" spans="1:5" ht="191.25">
      <c r="A98" t="s">
        <v>59</v>
      </c>
      <c r="E98" s="39" t="s">
        <v>386</v>
      </c>
    </row>
    <row r="99" spans="1:16" ht="12.75">
      <c r="A99" t="s">
        <v>49</v>
      </c>
      <c s="34" t="s">
        <v>143</v>
      </c>
      <c s="34" t="s">
        <v>567</v>
      </c>
      <c s="35" t="s">
        <v>52</v>
      </c>
      <c s="6" t="s">
        <v>568</v>
      </c>
      <c s="36" t="s">
        <v>54</v>
      </c>
      <c s="37">
        <v>170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55</v>
      </c>
      <c>
        <f>(M99*21)/100</f>
      </c>
      <c t="s">
        <v>27</v>
      </c>
    </row>
    <row r="100" spans="1:5" ht="38.25">
      <c r="A100" s="35" t="s">
        <v>56</v>
      </c>
      <c r="E100" s="39" t="s">
        <v>569</v>
      </c>
    </row>
    <row r="101" spans="1:5" ht="51">
      <c r="A101" s="35" t="s">
        <v>57</v>
      </c>
      <c r="E101" s="40" t="s">
        <v>570</v>
      </c>
    </row>
    <row r="102" spans="1:5" ht="89.25">
      <c r="A102" t="s">
        <v>59</v>
      </c>
      <c r="E102" s="39" t="s">
        <v>571</v>
      </c>
    </row>
    <row r="103" spans="1:16" ht="12.75">
      <c r="A103" t="s">
        <v>49</v>
      </c>
      <c s="34" t="s">
        <v>147</v>
      </c>
      <c s="34" t="s">
        <v>572</v>
      </c>
      <c s="35" t="s">
        <v>52</v>
      </c>
      <c s="6" t="s">
        <v>573</v>
      </c>
      <c s="36" t="s">
        <v>65</v>
      </c>
      <c s="37">
        <v>8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55</v>
      </c>
      <c>
        <f>(M103*21)/100</f>
      </c>
      <c t="s">
        <v>27</v>
      </c>
    </row>
    <row r="104" spans="1:5" ht="38.25">
      <c r="A104" s="35" t="s">
        <v>56</v>
      </c>
      <c r="E104" s="39" t="s">
        <v>569</v>
      </c>
    </row>
    <row r="105" spans="1:5" ht="51">
      <c r="A105" s="35" t="s">
        <v>57</v>
      </c>
      <c r="E105" s="40" t="s">
        <v>574</v>
      </c>
    </row>
    <row r="106" spans="1:5" ht="114.75">
      <c r="A106" t="s">
        <v>59</v>
      </c>
      <c r="E106" s="39" t="s">
        <v>575</v>
      </c>
    </row>
    <row r="107" spans="1:16" ht="12.75">
      <c r="A107" t="s">
        <v>49</v>
      </c>
      <c s="34" t="s">
        <v>151</v>
      </c>
      <c s="34" t="s">
        <v>576</v>
      </c>
      <c s="35" t="s">
        <v>52</v>
      </c>
      <c s="6" t="s">
        <v>577</v>
      </c>
      <c s="36" t="s">
        <v>65</v>
      </c>
      <c s="37">
        <v>4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55</v>
      </c>
      <c>
        <f>(M107*21)/100</f>
      </c>
      <c t="s">
        <v>27</v>
      </c>
    </row>
    <row r="108" spans="1:5" ht="38.25">
      <c r="A108" s="35" t="s">
        <v>56</v>
      </c>
      <c r="E108" s="39" t="s">
        <v>569</v>
      </c>
    </row>
    <row r="109" spans="1:5" ht="51">
      <c r="A109" s="35" t="s">
        <v>57</v>
      </c>
      <c r="E109" s="40" t="s">
        <v>578</v>
      </c>
    </row>
    <row r="110" spans="1:5" ht="102">
      <c r="A110" t="s">
        <v>59</v>
      </c>
      <c r="E110" s="39" t="s">
        <v>579</v>
      </c>
    </row>
    <row r="111" spans="1:16" ht="25.5">
      <c r="A111" t="s">
        <v>49</v>
      </c>
      <c s="34" t="s">
        <v>580</v>
      </c>
      <c s="34" t="s">
        <v>474</v>
      </c>
      <c s="35" t="s">
        <v>52</v>
      </c>
      <c s="6" t="s">
        <v>475</v>
      </c>
      <c s="36" t="s">
        <v>65</v>
      </c>
      <c s="37">
        <v>2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101</v>
      </c>
      <c>
        <f>(M111*21)/100</f>
      </c>
      <c t="s">
        <v>27</v>
      </c>
    </row>
    <row r="112" spans="1:5" ht="12.75">
      <c r="A112" s="35" t="s">
        <v>56</v>
      </c>
      <c r="E112" s="39" t="s">
        <v>52</v>
      </c>
    </row>
    <row r="113" spans="1:5" ht="38.25">
      <c r="A113" s="35" t="s">
        <v>57</v>
      </c>
      <c r="E113" s="40" t="s">
        <v>476</v>
      </c>
    </row>
    <row r="114" spans="1:5" ht="153">
      <c r="A114" t="s">
        <v>59</v>
      </c>
      <c r="E114" s="39" t="s">
        <v>477</v>
      </c>
    </row>
    <row r="115" spans="1:13" ht="12.75">
      <c r="A115" t="s">
        <v>46</v>
      </c>
      <c r="C115" s="31" t="s">
        <v>85</v>
      </c>
      <c r="E115" s="33" t="s">
        <v>267</v>
      </c>
      <c r="J115" s="32">
        <f>0</f>
      </c>
      <c s="32">
        <f>0</f>
      </c>
      <c s="32">
        <f>0+L116+L120+L124+L128+L132+L136+L140</f>
      </c>
      <c s="32">
        <f>0+M116+M120+M124+M128+M132+M136+M140</f>
      </c>
    </row>
    <row r="116" spans="1:16" ht="12.75">
      <c r="A116" t="s">
        <v>49</v>
      </c>
      <c s="34" t="s">
        <v>581</v>
      </c>
      <c s="34" t="s">
        <v>582</v>
      </c>
      <c s="35" t="s">
        <v>52</v>
      </c>
      <c s="6" t="s">
        <v>583</v>
      </c>
      <c s="36" t="s">
        <v>121</v>
      </c>
      <c s="37">
        <v>23.9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55</v>
      </c>
      <c>
        <f>(M116*21)/100</f>
      </c>
      <c t="s">
        <v>27</v>
      </c>
    </row>
    <row r="117" spans="1:5" ht="63.75">
      <c r="A117" s="35" t="s">
        <v>56</v>
      </c>
      <c r="E117" s="39" t="s">
        <v>584</v>
      </c>
    </row>
    <row r="118" spans="1:5" ht="51">
      <c r="A118" s="35" t="s">
        <v>57</v>
      </c>
      <c r="E118" s="40" t="s">
        <v>585</v>
      </c>
    </row>
    <row r="119" spans="1:5" ht="408">
      <c r="A119" t="s">
        <v>59</v>
      </c>
      <c r="E119" s="39" t="s">
        <v>586</v>
      </c>
    </row>
    <row r="120" spans="1:16" ht="12.75">
      <c r="A120" t="s">
        <v>49</v>
      </c>
      <c s="34" t="s">
        <v>587</v>
      </c>
      <c s="34" t="s">
        <v>588</v>
      </c>
      <c s="35" t="s">
        <v>52</v>
      </c>
      <c s="6" t="s">
        <v>589</v>
      </c>
      <c s="36" t="s">
        <v>54</v>
      </c>
      <c s="37">
        <v>7.8</v>
      </c>
      <c s="36">
        <v>0</v>
      </c>
      <c s="36">
        <f>ROUND(G120*H120,6)</f>
      </c>
      <c r="L120" s="38">
        <v>0</v>
      </c>
      <c s="32">
        <f>ROUND(ROUND(L120,2)*ROUND(G120,3),2)</f>
      </c>
      <c s="36" t="s">
        <v>55</v>
      </c>
      <c>
        <f>(M120*21)/100</f>
      </c>
      <c t="s">
        <v>27</v>
      </c>
    </row>
    <row r="121" spans="1:5" ht="25.5">
      <c r="A121" s="35" t="s">
        <v>56</v>
      </c>
      <c r="E121" s="39" t="s">
        <v>590</v>
      </c>
    </row>
    <row r="122" spans="1:5" ht="51">
      <c r="A122" s="35" t="s">
        <v>57</v>
      </c>
      <c r="E122" s="40" t="s">
        <v>591</v>
      </c>
    </row>
    <row r="123" spans="1:5" ht="63.75">
      <c r="A123" t="s">
        <v>59</v>
      </c>
      <c r="E123" s="39" t="s">
        <v>592</v>
      </c>
    </row>
    <row r="124" spans="1:16" ht="12.75">
      <c r="A124" t="s">
        <v>49</v>
      </c>
      <c s="34" t="s">
        <v>593</v>
      </c>
      <c s="34" t="s">
        <v>594</v>
      </c>
      <c s="35" t="s">
        <v>52</v>
      </c>
      <c s="6" t="s">
        <v>595</v>
      </c>
      <c s="36" t="s">
        <v>54</v>
      </c>
      <c s="37">
        <v>10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55</v>
      </c>
      <c>
        <f>(M124*21)/100</f>
      </c>
      <c t="s">
        <v>27</v>
      </c>
    </row>
    <row r="125" spans="1:5" ht="25.5">
      <c r="A125" s="35" t="s">
        <v>56</v>
      </c>
      <c r="E125" s="39" t="s">
        <v>596</v>
      </c>
    </row>
    <row r="126" spans="1:5" ht="51">
      <c r="A126" s="35" t="s">
        <v>57</v>
      </c>
      <c r="E126" s="40" t="s">
        <v>597</v>
      </c>
    </row>
    <row r="127" spans="1:5" ht="63.75">
      <c r="A127" t="s">
        <v>59</v>
      </c>
      <c r="E127" s="39" t="s">
        <v>592</v>
      </c>
    </row>
    <row r="128" spans="1:16" ht="12.75">
      <c r="A128" t="s">
        <v>49</v>
      </c>
      <c s="34" t="s">
        <v>598</v>
      </c>
      <c s="34" t="s">
        <v>483</v>
      </c>
      <c s="35" t="s">
        <v>52</v>
      </c>
      <c s="6" t="s">
        <v>484</v>
      </c>
      <c s="36" t="s">
        <v>121</v>
      </c>
      <c s="37">
        <v>3.72</v>
      </c>
      <c s="36">
        <v>0</v>
      </c>
      <c s="36">
        <f>ROUND(G128*H128,6)</f>
      </c>
      <c r="L128" s="38">
        <v>0</v>
      </c>
      <c s="32">
        <f>ROUND(ROUND(L128,2)*ROUND(G128,3),2)</f>
      </c>
      <c s="36" t="s">
        <v>55</v>
      </c>
      <c>
        <f>(M128*21)/100</f>
      </c>
      <c t="s">
        <v>27</v>
      </c>
    </row>
    <row r="129" spans="1:5" ht="25.5">
      <c r="A129" s="35" t="s">
        <v>56</v>
      </c>
      <c r="E129" s="39" t="s">
        <v>599</v>
      </c>
    </row>
    <row r="130" spans="1:5" ht="63.75">
      <c r="A130" s="35" t="s">
        <v>57</v>
      </c>
      <c r="E130" s="40" t="s">
        <v>600</v>
      </c>
    </row>
    <row r="131" spans="1:5" ht="102">
      <c r="A131" t="s">
        <v>59</v>
      </c>
      <c r="E131" s="39" t="s">
        <v>487</v>
      </c>
    </row>
    <row r="132" spans="1:16" ht="12.75">
      <c r="A132" t="s">
        <v>49</v>
      </c>
      <c s="34" t="s">
        <v>601</v>
      </c>
      <c s="34" t="s">
        <v>488</v>
      </c>
      <c s="35" t="s">
        <v>52</v>
      </c>
      <c s="6" t="s">
        <v>489</v>
      </c>
      <c s="36" t="s">
        <v>121</v>
      </c>
      <c s="37">
        <v>7.347</v>
      </c>
      <c s="36">
        <v>0</v>
      </c>
      <c s="36">
        <f>ROUND(G132*H132,6)</f>
      </c>
      <c r="L132" s="38">
        <v>0</v>
      </c>
      <c s="32">
        <f>ROUND(ROUND(L132,2)*ROUND(G132,3),2)</f>
      </c>
      <c s="36" t="s">
        <v>55</v>
      </c>
      <c>
        <f>(M132*21)/100</f>
      </c>
      <c t="s">
        <v>27</v>
      </c>
    </row>
    <row r="133" spans="1:5" ht="25.5">
      <c r="A133" s="35" t="s">
        <v>56</v>
      </c>
      <c r="E133" s="39" t="s">
        <v>602</v>
      </c>
    </row>
    <row r="134" spans="1:5" ht="76.5">
      <c r="A134" s="35" t="s">
        <v>57</v>
      </c>
      <c r="E134" s="40" t="s">
        <v>603</v>
      </c>
    </row>
    <row r="135" spans="1:5" ht="102">
      <c r="A135" t="s">
        <v>59</v>
      </c>
      <c r="E135" s="39" t="s">
        <v>487</v>
      </c>
    </row>
    <row r="136" spans="1:16" ht="12.75">
      <c r="A136" t="s">
        <v>49</v>
      </c>
      <c s="34" t="s">
        <v>604</v>
      </c>
      <c s="34" t="s">
        <v>492</v>
      </c>
      <c s="35" t="s">
        <v>52</v>
      </c>
      <c s="6" t="s">
        <v>493</v>
      </c>
      <c s="36" t="s">
        <v>121</v>
      </c>
      <c s="37">
        <v>15.347</v>
      </c>
      <c s="36">
        <v>0</v>
      </c>
      <c s="36">
        <f>ROUND(G136*H136,6)</f>
      </c>
      <c r="L136" s="38">
        <v>0</v>
      </c>
      <c s="32">
        <f>ROUND(ROUND(L136,2)*ROUND(G136,3),2)</f>
      </c>
      <c s="36" t="s">
        <v>55</v>
      </c>
      <c>
        <f>(M136*21)/100</f>
      </c>
      <c t="s">
        <v>27</v>
      </c>
    </row>
    <row r="137" spans="1:5" ht="25.5">
      <c r="A137" s="35" t="s">
        <v>56</v>
      </c>
      <c r="E137" s="39" t="s">
        <v>605</v>
      </c>
    </row>
    <row r="138" spans="1:5" ht="76.5">
      <c r="A138" s="35" t="s">
        <v>57</v>
      </c>
      <c r="E138" s="40" t="s">
        <v>606</v>
      </c>
    </row>
    <row r="139" spans="1:5" ht="102">
      <c r="A139" t="s">
        <v>59</v>
      </c>
      <c r="E139" s="39" t="s">
        <v>487</v>
      </c>
    </row>
    <row r="140" spans="1:16" ht="12.75">
      <c r="A140" t="s">
        <v>49</v>
      </c>
      <c s="34" t="s">
        <v>607</v>
      </c>
      <c s="34" t="s">
        <v>608</v>
      </c>
      <c s="35" t="s">
        <v>52</v>
      </c>
      <c s="6" t="s">
        <v>609</v>
      </c>
      <c s="36" t="s">
        <v>54</v>
      </c>
      <c s="37">
        <v>11.5</v>
      </c>
      <c s="36">
        <v>0</v>
      </c>
      <c s="36">
        <f>ROUND(G140*H140,6)</f>
      </c>
      <c r="L140" s="38">
        <v>0</v>
      </c>
      <c s="32">
        <f>ROUND(ROUND(L140,2)*ROUND(G140,3),2)</f>
      </c>
      <c s="36" t="s">
        <v>55</v>
      </c>
      <c>
        <f>(M140*21)/100</f>
      </c>
      <c t="s">
        <v>27</v>
      </c>
    </row>
    <row r="141" spans="1:5" ht="25.5">
      <c r="A141" s="35" t="s">
        <v>56</v>
      </c>
      <c r="E141" s="39" t="s">
        <v>610</v>
      </c>
    </row>
    <row r="142" spans="1:5" ht="51">
      <c r="A142" s="35" t="s">
        <v>57</v>
      </c>
      <c r="E142" s="40" t="s">
        <v>611</v>
      </c>
    </row>
    <row r="143" spans="1:5" ht="114.75">
      <c r="A143" t="s">
        <v>59</v>
      </c>
      <c r="E143" s="39" t="s">
        <v>612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>
  <dimension ref="A1:T11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434</v>
      </c>
      <c s="41">
        <f>Rekapitulace!C22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434</v>
      </c>
      <c r="E4" s="26" t="s">
        <v>435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COUNTIFS(L8:L115,"=0",A8:A115,"P")+COUNTIFS(L8:L115,"",A8:A115,"P")+SUM(Q8:Q115)</f>
      </c>
    </row>
    <row r="8" spans="1:13" ht="12.75">
      <c r="A8" t="s">
        <v>44</v>
      </c>
      <c r="C8" s="28" t="s">
        <v>615</v>
      </c>
      <c r="E8" s="30" t="s">
        <v>614</v>
      </c>
      <c r="J8" s="29">
        <f>0+J9+J30+J67+J80+J93+J102</f>
      </c>
      <c s="29">
        <f>0+K9+K30+K67+K80+K93+K102</f>
      </c>
      <c s="29">
        <f>0+L9+L30+L67+L80+L93+L102</f>
      </c>
      <c s="29">
        <f>0+M9+M30+M67+M80+M93+M102</f>
      </c>
    </row>
    <row r="9" spans="1:13" ht="12.75">
      <c r="A9" t="s">
        <v>46</v>
      </c>
      <c r="C9" s="31" t="s">
        <v>47</v>
      </c>
      <c r="E9" s="33" t="s">
        <v>204</v>
      </c>
      <c r="J9" s="32">
        <f>0</f>
      </c>
      <c s="32">
        <f>0</f>
      </c>
      <c s="32">
        <f>0+L10+L14+L18+L22+L26</f>
      </c>
      <c s="32">
        <f>0+M10+M14+M18+M22+M26</f>
      </c>
    </row>
    <row r="10" spans="1:16" ht="12.75">
      <c r="A10" t="s">
        <v>49</v>
      </c>
      <c s="34" t="s">
        <v>50</v>
      </c>
      <c s="34" t="s">
        <v>616</v>
      </c>
      <c s="35" t="s">
        <v>52</v>
      </c>
      <c s="6" t="s">
        <v>400</v>
      </c>
      <c s="36" t="s">
        <v>207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27</v>
      </c>
    </row>
    <row r="11" spans="1:5" ht="25.5">
      <c r="A11" s="35" t="s">
        <v>56</v>
      </c>
      <c r="E11" s="39" t="s">
        <v>439</v>
      </c>
    </row>
    <row r="12" spans="1:5" ht="51">
      <c r="A12" s="35" t="s">
        <v>57</v>
      </c>
      <c r="E12" s="40" t="s">
        <v>209</v>
      </c>
    </row>
    <row r="13" spans="1:5" ht="12.75">
      <c r="A13" t="s">
        <v>59</v>
      </c>
      <c r="E13" s="39" t="s">
        <v>403</v>
      </c>
    </row>
    <row r="14" spans="1:16" ht="38.25">
      <c r="A14" t="s">
        <v>49</v>
      </c>
      <c s="34" t="s">
        <v>27</v>
      </c>
      <c s="34" t="s">
        <v>319</v>
      </c>
      <c s="35" t="s">
        <v>320</v>
      </c>
      <c s="6" t="s">
        <v>617</v>
      </c>
      <c s="36" t="s">
        <v>214</v>
      </c>
      <c s="37">
        <v>221.553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101</v>
      </c>
      <c>
        <f>(M14*21)/100</f>
      </c>
      <c t="s">
        <v>27</v>
      </c>
    </row>
    <row r="15" spans="1:5" ht="38.25">
      <c r="A15" s="35" t="s">
        <v>56</v>
      </c>
      <c r="E15" s="39" t="s">
        <v>618</v>
      </c>
    </row>
    <row r="16" spans="1:5" ht="102">
      <c r="A16" s="35" t="s">
        <v>57</v>
      </c>
      <c r="E16" s="40" t="s">
        <v>619</v>
      </c>
    </row>
    <row r="17" spans="1:5" ht="140.25">
      <c r="A17" t="s">
        <v>59</v>
      </c>
      <c r="E17" s="39" t="s">
        <v>217</v>
      </c>
    </row>
    <row r="18" spans="1:16" ht="38.25">
      <c r="A18" t="s">
        <v>49</v>
      </c>
      <c s="34" t="s">
        <v>26</v>
      </c>
      <c s="34" t="s">
        <v>445</v>
      </c>
      <c s="35" t="s">
        <v>446</v>
      </c>
      <c s="6" t="s">
        <v>447</v>
      </c>
      <c s="36" t="s">
        <v>214</v>
      </c>
      <c s="37">
        <v>11.328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101</v>
      </c>
      <c>
        <f>(M18*21)/100</f>
      </c>
      <c t="s">
        <v>27</v>
      </c>
    </row>
    <row r="19" spans="1:5" ht="38.25">
      <c r="A19" s="35" t="s">
        <v>56</v>
      </c>
      <c r="E19" s="39" t="s">
        <v>448</v>
      </c>
    </row>
    <row r="20" spans="1:5" ht="51">
      <c r="A20" s="35" t="s">
        <v>57</v>
      </c>
      <c r="E20" s="40" t="s">
        <v>620</v>
      </c>
    </row>
    <row r="21" spans="1:5" ht="140.25">
      <c r="A21" t="s">
        <v>59</v>
      </c>
      <c r="E21" s="39" t="s">
        <v>450</v>
      </c>
    </row>
    <row r="22" spans="1:16" ht="38.25">
      <c r="A22" t="s">
        <v>49</v>
      </c>
      <c s="34" t="s">
        <v>67</v>
      </c>
      <c s="34" t="s">
        <v>445</v>
      </c>
      <c s="35" t="s">
        <v>451</v>
      </c>
      <c s="6" t="s">
        <v>447</v>
      </c>
      <c s="36" t="s">
        <v>214</v>
      </c>
      <c s="37">
        <v>80.942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101</v>
      </c>
      <c>
        <f>(M22*21)/100</f>
      </c>
      <c t="s">
        <v>27</v>
      </c>
    </row>
    <row r="23" spans="1:5" ht="38.25">
      <c r="A23" s="35" t="s">
        <v>56</v>
      </c>
      <c r="E23" s="39" t="s">
        <v>452</v>
      </c>
    </row>
    <row r="24" spans="1:5" ht="51">
      <c r="A24" s="35" t="s">
        <v>57</v>
      </c>
      <c r="E24" s="40" t="s">
        <v>621</v>
      </c>
    </row>
    <row r="25" spans="1:5" ht="140.25">
      <c r="A25" t="s">
        <v>59</v>
      </c>
      <c r="E25" s="39" t="s">
        <v>217</v>
      </c>
    </row>
    <row r="26" spans="1:16" ht="38.25">
      <c r="A26" t="s">
        <v>49</v>
      </c>
      <c s="34" t="s">
        <v>71</v>
      </c>
      <c s="34" t="s">
        <v>622</v>
      </c>
      <c s="35" t="s">
        <v>623</v>
      </c>
      <c s="6" t="s">
        <v>624</v>
      </c>
      <c s="36" t="s">
        <v>214</v>
      </c>
      <c s="37">
        <v>0.116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101</v>
      </c>
      <c>
        <f>(M26*21)/100</f>
      </c>
      <c t="s">
        <v>27</v>
      </c>
    </row>
    <row r="27" spans="1:5" ht="38.25">
      <c r="A27" s="35" t="s">
        <v>56</v>
      </c>
      <c r="E27" s="39" t="s">
        <v>625</v>
      </c>
    </row>
    <row r="28" spans="1:5" ht="51">
      <c r="A28" s="35" t="s">
        <v>57</v>
      </c>
      <c r="E28" s="40" t="s">
        <v>626</v>
      </c>
    </row>
    <row r="29" spans="1:5" ht="140.25">
      <c r="A29" t="s">
        <v>59</v>
      </c>
      <c r="E29" s="39" t="s">
        <v>217</v>
      </c>
    </row>
    <row r="30" spans="1:13" ht="12.75">
      <c r="A30" t="s">
        <v>46</v>
      </c>
      <c r="C30" s="31" t="s">
        <v>50</v>
      </c>
      <c r="E30" s="33" t="s">
        <v>223</v>
      </c>
      <c r="J30" s="32">
        <f>0</f>
      </c>
      <c s="32">
        <f>0</f>
      </c>
      <c s="32">
        <f>0+L31+L35+L39+L43+L47+L51+L55+L59+L63</f>
      </c>
      <c s="32">
        <f>0+M31+M35+M39+M43+M47+M51+M55+M59+M63</f>
      </c>
    </row>
    <row r="31" spans="1:16" ht="12.75">
      <c r="A31" t="s">
        <v>49</v>
      </c>
      <c s="34" t="s">
        <v>74</v>
      </c>
      <c s="34" t="s">
        <v>627</v>
      </c>
      <c s="35" t="s">
        <v>52</v>
      </c>
      <c s="6" t="s">
        <v>628</v>
      </c>
      <c s="36" t="s">
        <v>92</v>
      </c>
      <c s="37">
        <v>336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55</v>
      </c>
      <c>
        <f>(M31*21)/100</f>
      </c>
      <c t="s">
        <v>27</v>
      </c>
    </row>
    <row r="32" spans="1:5" ht="38.25">
      <c r="A32" s="35" t="s">
        <v>56</v>
      </c>
      <c r="E32" s="39" t="s">
        <v>629</v>
      </c>
    </row>
    <row r="33" spans="1:5" ht="51">
      <c r="A33" s="35" t="s">
        <v>57</v>
      </c>
      <c r="E33" s="40" t="s">
        <v>630</v>
      </c>
    </row>
    <row r="34" spans="1:5" ht="38.25">
      <c r="A34" t="s">
        <v>59</v>
      </c>
      <c r="E34" s="39" t="s">
        <v>631</v>
      </c>
    </row>
    <row r="35" spans="1:16" ht="12.75">
      <c r="A35" t="s">
        <v>49</v>
      </c>
      <c s="34" t="s">
        <v>78</v>
      </c>
      <c s="34" t="s">
        <v>514</v>
      </c>
      <c s="35" t="s">
        <v>52</v>
      </c>
      <c s="6" t="s">
        <v>515</v>
      </c>
      <c s="36" t="s">
        <v>121</v>
      </c>
      <c s="37">
        <v>20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55</v>
      </c>
      <c>
        <f>(M35*21)/100</f>
      </c>
      <c t="s">
        <v>27</v>
      </c>
    </row>
    <row r="36" spans="1:5" ht="12.75">
      <c r="A36" s="35" t="s">
        <v>56</v>
      </c>
      <c r="E36" s="39" t="s">
        <v>632</v>
      </c>
    </row>
    <row r="37" spans="1:5" ht="51">
      <c r="A37" s="35" t="s">
        <v>57</v>
      </c>
      <c r="E37" s="40" t="s">
        <v>633</v>
      </c>
    </row>
    <row r="38" spans="1:5" ht="38.25">
      <c r="A38" t="s">
        <v>59</v>
      </c>
      <c r="E38" s="39" t="s">
        <v>518</v>
      </c>
    </row>
    <row r="39" spans="1:16" ht="12.75">
      <c r="A39" t="s">
        <v>49</v>
      </c>
      <c s="34" t="s">
        <v>82</v>
      </c>
      <c s="34" t="s">
        <v>344</v>
      </c>
      <c s="35" t="s">
        <v>52</v>
      </c>
      <c s="6" t="s">
        <v>345</v>
      </c>
      <c s="36" t="s">
        <v>121</v>
      </c>
      <c s="37">
        <v>105.501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55</v>
      </c>
      <c>
        <f>(M39*21)/100</f>
      </c>
      <c t="s">
        <v>27</v>
      </c>
    </row>
    <row r="40" spans="1:5" ht="25.5">
      <c r="A40" s="35" t="s">
        <v>56</v>
      </c>
      <c r="E40" s="39" t="s">
        <v>634</v>
      </c>
    </row>
    <row r="41" spans="1:5" ht="102">
      <c r="A41" s="35" t="s">
        <v>57</v>
      </c>
      <c r="E41" s="40" t="s">
        <v>635</v>
      </c>
    </row>
    <row r="42" spans="1:5" ht="318.75">
      <c r="A42" t="s">
        <v>59</v>
      </c>
      <c r="E42" s="39" t="s">
        <v>348</v>
      </c>
    </row>
    <row r="43" spans="1:16" ht="12.75">
      <c r="A43" t="s">
        <v>49</v>
      </c>
      <c s="34" t="s">
        <v>85</v>
      </c>
      <c s="34" t="s">
        <v>124</v>
      </c>
      <c s="35" t="s">
        <v>52</v>
      </c>
      <c s="6" t="s">
        <v>125</v>
      </c>
      <c s="36" t="s">
        <v>121</v>
      </c>
      <c s="37">
        <v>167.165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55</v>
      </c>
      <c>
        <f>(M43*21)/100</f>
      </c>
      <c t="s">
        <v>27</v>
      </c>
    </row>
    <row r="44" spans="1:5" ht="25.5">
      <c r="A44" s="35" t="s">
        <v>56</v>
      </c>
      <c r="E44" s="39" t="s">
        <v>636</v>
      </c>
    </row>
    <row r="45" spans="1:5" ht="102">
      <c r="A45" s="35" t="s">
        <v>57</v>
      </c>
      <c r="E45" s="40" t="s">
        <v>637</v>
      </c>
    </row>
    <row r="46" spans="1:5" ht="229.5">
      <c r="A46" t="s">
        <v>59</v>
      </c>
      <c r="E46" s="39" t="s">
        <v>351</v>
      </c>
    </row>
    <row r="47" spans="1:16" ht="12.75">
      <c r="A47" t="s">
        <v>49</v>
      </c>
      <c s="34" t="s">
        <v>89</v>
      </c>
      <c s="34" t="s">
        <v>464</v>
      </c>
      <c s="35" t="s">
        <v>52</v>
      </c>
      <c s="6" t="s">
        <v>465</v>
      </c>
      <c s="36" t="s">
        <v>121</v>
      </c>
      <c s="37">
        <v>21.16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55</v>
      </c>
      <c>
        <f>(M47*21)/100</f>
      </c>
      <c t="s">
        <v>27</v>
      </c>
    </row>
    <row r="48" spans="1:5" ht="25.5">
      <c r="A48" s="35" t="s">
        <v>56</v>
      </c>
      <c r="E48" s="39" t="s">
        <v>638</v>
      </c>
    </row>
    <row r="49" spans="1:5" ht="51">
      <c r="A49" s="35" t="s">
        <v>57</v>
      </c>
      <c r="E49" s="40" t="s">
        <v>639</v>
      </c>
    </row>
    <row r="50" spans="1:5" ht="229.5">
      <c r="A50" t="s">
        <v>59</v>
      </c>
      <c r="E50" s="39" t="s">
        <v>468</v>
      </c>
    </row>
    <row r="51" spans="1:16" ht="12.75">
      <c r="A51" t="s">
        <v>49</v>
      </c>
      <c s="34" t="s">
        <v>94</v>
      </c>
      <c s="34" t="s">
        <v>640</v>
      </c>
      <c s="35" t="s">
        <v>52</v>
      </c>
      <c s="6" t="s">
        <v>641</v>
      </c>
      <c s="36" t="s">
        <v>121</v>
      </c>
      <c s="37">
        <v>0.5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55</v>
      </c>
      <c>
        <f>(M51*21)/100</f>
      </c>
      <c t="s">
        <v>27</v>
      </c>
    </row>
    <row r="52" spans="1:5" ht="25.5">
      <c r="A52" s="35" t="s">
        <v>56</v>
      </c>
      <c r="E52" s="39" t="s">
        <v>642</v>
      </c>
    </row>
    <row r="53" spans="1:5" ht="51">
      <c r="A53" s="35" t="s">
        <v>57</v>
      </c>
      <c r="E53" s="40" t="s">
        <v>643</v>
      </c>
    </row>
    <row r="54" spans="1:5" ht="267.75">
      <c r="A54" t="s">
        <v>59</v>
      </c>
      <c r="E54" s="39" t="s">
        <v>644</v>
      </c>
    </row>
    <row r="55" spans="1:16" ht="12.75">
      <c r="A55" t="s">
        <v>49</v>
      </c>
      <c s="34" t="s">
        <v>98</v>
      </c>
      <c s="34" t="s">
        <v>527</v>
      </c>
      <c s="35" t="s">
        <v>52</v>
      </c>
      <c s="6" t="s">
        <v>528</v>
      </c>
      <c s="36" t="s">
        <v>226</v>
      </c>
      <c s="37">
        <v>50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55</v>
      </c>
      <c>
        <f>(M55*21)/100</f>
      </c>
      <c t="s">
        <v>27</v>
      </c>
    </row>
    <row r="56" spans="1:5" ht="12.75">
      <c r="A56" s="35" t="s">
        <v>56</v>
      </c>
      <c r="E56" s="39" t="s">
        <v>645</v>
      </c>
    </row>
    <row r="57" spans="1:5" ht="51">
      <c r="A57" s="35" t="s">
        <v>57</v>
      </c>
      <c r="E57" s="40" t="s">
        <v>646</v>
      </c>
    </row>
    <row r="58" spans="1:5" ht="38.25">
      <c r="A58" t="s">
        <v>59</v>
      </c>
      <c r="E58" s="39" t="s">
        <v>531</v>
      </c>
    </row>
    <row r="59" spans="1:16" ht="12.75">
      <c r="A59" t="s">
        <v>49</v>
      </c>
      <c s="34" t="s">
        <v>104</v>
      </c>
      <c s="34" t="s">
        <v>532</v>
      </c>
      <c s="35" t="s">
        <v>52</v>
      </c>
      <c s="6" t="s">
        <v>533</v>
      </c>
      <c s="36" t="s">
        <v>226</v>
      </c>
      <c s="37">
        <v>50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55</v>
      </c>
      <c>
        <f>(M59*21)/100</f>
      </c>
      <c t="s">
        <v>27</v>
      </c>
    </row>
    <row r="60" spans="1:5" ht="12.75">
      <c r="A60" s="35" t="s">
        <v>56</v>
      </c>
      <c r="E60" s="39" t="s">
        <v>645</v>
      </c>
    </row>
    <row r="61" spans="1:5" ht="51">
      <c r="A61" s="35" t="s">
        <v>57</v>
      </c>
      <c r="E61" s="40" t="s">
        <v>646</v>
      </c>
    </row>
    <row r="62" spans="1:5" ht="38.25">
      <c r="A62" t="s">
        <v>59</v>
      </c>
      <c r="E62" s="39" t="s">
        <v>535</v>
      </c>
    </row>
    <row r="63" spans="1:16" ht="12.75">
      <c r="A63" t="s">
        <v>49</v>
      </c>
      <c s="34" t="s">
        <v>108</v>
      </c>
      <c s="34" t="s">
        <v>536</v>
      </c>
      <c s="35" t="s">
        <v>52</v>
      </c>
      <c s="6" t="s">
        <v>537</v>
      </c>
      <c s="36" t="s">
        <v>226</v>
      </c>
      <c s="37">
        <v>100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55</v>
      </c>
      <c>
        <f>(M63*21)/100</f>
      </c>
      <c t="s">
        <v>27</v>
      </c>
    </row>
    <row r="64" spans="1:5" ht="12.75">
      <c r="A64" s="35" t="s">
        <v>56</v>
      </c>
      <c r="E64" s="39" t="s">
        <v>645</v>
      </c>
    </row>
    <row r="65" spans="1:5" ht="51">
      <c r="A65" s="35" t="s">
        <v>57</v>
      </c>
      <c r="E65" s="40" t="s">
        <v>647</v>
      </c>
    </row>
    <row r="66" spans="1:5" ht="25.5">
      <c r="A66" t="s">
        <v>59</v>
      </c>
      <c r="E66" s="39" t="s">
        <v>539</v>
      </c>
    </row>
    <row r="67" spans="1:13" ht="12.75">
      <c r="A67" t="s">
        <v>46</v>
      </c>
      <c r="C67" s="31" t="s">
        <v>27</v>
      </c>
      <c r="E67" s="33" t="s">
        <v>363</v>
      </c>
      <c r="J67" s="32">
        <f>0</f>
      </c>
      <c s="32">
        <f>0</f>
      </c>
      <c s="32">
        <f>0+L68+L72+L76</f>
      </c>
      <c s="32">
        <f>0+M68+M72+M76</f>
      </c>
    </row>
    <row r="68" spans="1:16" ht="12.75">
      <c r="A68" t="s">
        <v>49</v>
      </c>
      <c s="34" t="s">
        <v>113</v>
      </c>
      <c s="34" t="s">
        <v>648</v>
      </c>
      <c s="35" t="s">
        <v>52</v>
      </c>
      <c s="6" t="s">
        <v>649</v>
      </c>
      <c s="36" t="s">
        <v>121</v>
      </c>
      <c s="37">
        <v>6.092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55</v>
      </c>
      <c>
        <f>(M68*21)/100</f>
      </c>
      <c t="s">
        <v>27</v>
      </c>
    </row>
    <row r="69" spans="1:5" ht="25.5">
      <c r="A69" s="35" t="s">
        <v>56</v>
      </c>
      <c r="E69" s="39" t="s">
        <v>650</v>
      </c>
    </row>
    <row r="70" spans="1:5" ht="51">
      <c r="A70" s="35" t="s">
        <v>57</v>
      </c>
      <c r="E70" s="40" t="s">
        <v>651</v>
      </c>
    </row>
    <row r="71" spans="1:5" ht="369.75">
      <c r="A71" t="s">
        <v>59</v>
      </c>
      <c r="E71" s="39" t="s">
        <v>652</v>
      </c>
    </row>
    <row r="72" spans="1:16" ht="12.75">
      <c r="A72" t="s">
        <v>49</v>
      </c>
      <c s="34" t="s">
        <v>118</v>
      </c>
      <c s="34" t="s">
        <v>653</v>
      </c>
      <c s="35" t="s">
        <v>52</v>
      </c>
      <c s="6" t="s">
        <v>654</v>
      </c>
      <c s="36" t="s">
        <v>214</v>
      </c>
      <c s="37">
        <v>0.403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55</v>
      </c>
      <c>
        <f>(M72*21)/100</f>
      </c>
      <c t="s">
        <v>27</v>
      </c>
    </row>
    <row r="73" spans="1:5" ht="25.5">
      <c r="A73" s="35" t="s">
        <v>56</v>
      </c>
      <c r="E73" s="39" t="s">
        <v>655</v>
      </c>
    </row>
    <row r="74" spans="1:5" ht="51">
      <c r="A74" s="35" t="s">
        <v>57</v>
      </c>
      <c r="E74" s="40" t="s">
        <v>656</v>
      </c>
    </row>
    <row r="75" spans="1:5" ht="267.75">
      <c r="A75" t="s">
        <v>59</v>
      </c>
      <c r="E75" s="39" t="s">
        <v>657</v>
      </c>
    </row>
    <row r="76" spans="1:16" ht="12.75">
      <c r="A76" t="s">
        <v>49</v>
      </c>
      <c s="34" t="s">
        <v>123</v>
      </c>
      <c s="34" t="s">
        <v>469</v>
      </c>
      <c s="35" t="s">
        <v>52</v>
      </c>
      <c s="6" t="s">
        <v>470</v>
      </c>
      <c s="36" t="s">
        <v>226</v>
      </c>
      <c s="37">
        <v>36.6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101</v>
      </c>
      <c>
        <f>(M76*21)/100</f>
      </c>
      <c t="s">
        <v>27</v>
      </c>
    </row>
    <row r="77" spans="1:5" ht="255">
      <c r="A77" s="35" t="s">
        <v>56</v>
      </c>
      <c r="E77" s="39" t="s">
        <v>658</v>
      </c>
    </row>
    <row r="78" spans="1:5" ht="51">
      <c r="A78" s="35" t="s">
        <v>57</v>
      </c>
      <c r="E78" s="40" t="s">
        <v>659</v>
      </c>
    </row>
    <row r="79" spans="1:5" ht="38.25">
      <c r="A79" t="s">
        <v>59</v>
      </c>
      <c r="E79" s="39" t="s">
        <v>660</v>
      </c>
    </row>
    <row r="80" spans="1:13" ht="12.75">
      <c r="A80" t="s">
        <v>46</v>
      </c>
      <c r="C80" s="31" t="s">
        <v>67</v>
      </c>
      <c r="E80" s="33" t="s">
        <v>542</v>
      </c>
      <c r="J80" s="32">
        <f>0</f>
      </c>
      <c s="32">
        <f>0</f>
      </c>
      <c s="32">
        <f>0+L81+L85+L89</f>
      </c>
      <c s="32">
        <f>0+M81+M85+M89</f>
      </c>
    </row>
    <row r="81" spans="1:16" ht="12.75">
      <c r="A81" t="s">
        <v>49</v>
      </c>
      <c s="34" t="s">
        <v>127</v>
      </c>
      <c s="34" t="s">
        <v>543</v>
      </c>
      <c s="35" t="s">
        <v>52</v>
      </c>
      <c s="6" t="s">
        <v>544</v>
      </c>
      <c s="36" t="s">
        <v>121</v>
      </c>
      <c s="37">
        <v>2.46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55</v>
      </c>
      <c>
        <f>(M81*21)/100</f>
      </c>
      <c t="s">
        <v>27</v>
      </c>
    </row>
    <row r="82" spans="1:5" ht="25.5">
      <c r="A82" s="35" t="s">
        <v>56</v>
      </c>
      <c r="E82" s="39" t="s">
        <v>661</v>
      </c>
    </row>
    <row r="83" spans="1:5" ht="51">
      <c r="A83" s="35" t="s">
        <v>57</v>
      </c>
      <c r="E83" s="40" t="s">
        <v>662</v>
      </c>
    </row>
    <row r="84" spans="1:5" ht="369.75">
      <c r="A84" t="s">
        <v>59</v>
      </c>
      <c r="E84" s="39" t="s">
        <v>374</v>
      </c>
    </row>
    <row r="85" spans="1:16" ht="12.75">
      <c r="A85" t="s">
        <v>49</v>
      </c>
      <c s="34" t="s">
        <v>131</v>
      </c>
      <c s="34" t="s">
        <v>547</v>
      </c>
      <c s="35" t="s">
        <v>52</v>
      </c>
      <c s="6" t="s">
        <v>548</v>
      </c>
      <c s="36" t="s">
        <v>121</v>
      </c>
      <c s="37">
        <v>1.556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55</v>
      </c>
      <c>
        <f>(M85*21)/100</f>
      </c>
      <c t="s">
        <v>27</v>
      </c>
    </row>
    <row r="86" spans="1:5" ht="25.5">
      <c r="A86" s="35" t="s">
        <v>56</v>
      </c>
      <c r="E86" s="39" t="s">
        <v>663</v>
      </c>
    </row>
    <row r="87" spans="1:5" ht="51">
      <c r="A87" s="35" t="s">
        <v>57</v>
      </c>
      <c r="E87" s="40" t="s">
        <v>664</v>
      </c>
    </row>
    <row r="88" spans="1:5" ht="369.75">
      <c r="A88" t="s">
        <v>59</v>
      </c>
      <c r="E88" s="39" t="s">
        <v>374</v>
      </c>
    </row>
    <row r="89" spans="1:16" ht="12.75">
      <c r="A89" t="s">
        <v>49</v>
      </c>
      <c s="34" t="s">
        <v>135</v>
      </c>
      <c s="34" t="s">
        <v>551</v>
      </c>
      <c s="35" t="s">
        <v>52</v>
      </c>
      <c s="6" t="s">
        <v>552</v>
      </c>
      <c s="36" t="s">
        <v>121</v>
      </c>
      <c s="37">
        <v>2.593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55</v>
      </c>
      <c>
        <f>(M89*21)/100</f>
      </c>
      <c t="s">
        <v>27</v>
      </c>
    </row>
    <row r="90" spans="1:5" ht="25.5">
      <c r="A90" s="35" t="s">
        <v>56</v>
      </c>
      <c r="E90" s="39" t="s">
        <v>665</v>
      </c>
    </row>
    <row r="91" spans="1:5" ht="51">
      <c r="A91" s="35" t="s">
        <v>57</v>
      </c>
      <c r="E91" s="40" t="s">
        <v>666</v>
      </c>
    </row>
    <row r="92" spans="1:5" ht="102">
      <c r="A92" t="s">
        <v>59</v>
      </c>
      <c r="E92" s="39" t="s">
        <v>555</v>
      </c>
    </row>
    <row r="93" spans="1:13" ht="12.75">
      <c r="A93" t="s">
        <v>46</v>
      </c>
      <c r="C93" s="31" t="s">
        <v>78</v>
      </c>
      <c r="E93" s="33" t="s">
        <v>286</v>
      </c>
      <c r="J93" s="32">
        <f>0</f>
      </c>
      <c s="32">
        <f>0</f>
      </c>
      <c s="32">
        <f>0+L94+L98</f>
      </c>
      <c s="32">
        <f>0+M94+M98</f>
      </c>
    </row>
    <row r="94" spans="1:16" ht="25.5">
      <c r="A94" t="s">
        <v>49</v>
      </c>
      <c s="34" t="s">
        <v>139</v>
      </c>
      <c s="34" t="s">
        <v>382</v>
      </c>
      <c s="35" t="s">
        <v>52</v>
      </c>
      <c s="6" t="s">
        <v>383</v>
      </c>
      <c s="36" t="s">
        <v>226</v>
      </c>
      <c s="37">
        <v>50.6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55</v>
      </c>
      <c>
        <f>(M94*21)/100</f>
      </c>
      <c t="s">
        <v>27</v>
      </c>
    </row>
    <row r="95" spans="1:5" ht="12.75">
      <c r="A95" s="35" t="s">
        <v>56</v>
      </c>
      <c r="E95" s="39" t="s">
        <v>645</v>
      </c>
    </row>
    <row r="96" spans="1:5" ht="51">
      <c r="A96" s="35" t="s">
        <v>57</v>
      </c>
      <c r="E96" s="40" t="s">
        <v>667</v>
      </c>
    </row>
    <row r="97" spans="1:5" ht="191.25">
      <c r="A97" t="s">
        <v>59</v>
      </c>
      <c r="E97" s="39" t="s">
        <v>386</v>
      </c>
    </row>
    <row r="98" spans="1:16" ht="25.5">
      <c r="A98" t="s">
        <v>49</v>
      </c>
      <c s="34" t="s">
        <v>143</v>
      </c>
      <c s="34" t="s">
        <v>474</v>
      </c>
      <c s="35" t="s">
        <v>52</v>
      </c>
      <c s="6" t="s">
        <v>475</v>
      </c>
      <c s="36" t="s">
        <v>65</v>
      </c>
      <c s="37">
        <v>2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101</v>
      </c>
      <c>
        <f>(M98*21)/100</f>
      </c>
      <c t="s">
        <v>27</v>
      </c>
    </row>
    <row r="99" spans="1:5" ht="12.75">
      <c r="A99" s="35" t="s">
        <v>56</v>
      </c>
      <c r="E99" s="39" t="s">
        <v>52</v>
      </c>
    </row>
    <row r="100" spans="1:5" ht="38.25">
      <c r="A100" s="35" t="s">
        <v>57</v>
      </c>
      <c r="E100" s="40" t="s">
        <v>476</v>
      </c>
    </row>
    <row r="101" spans="1:5" ht="153">
      <c r="A101" t="s">
        <v>59</v>
      </c>
      <c r="E101" s="39" t="s">
        <v>477</v>
      </c>
    </row>
    <row r="102" spans="1:13" ht="12.75">
      <c r="A102" t="s">
        <v>46</v>
      </c>
      <c r="C102" s="31" t="s">
        <v>85</v>
      </c>
      <c r="E102" s="33" t="s">
        <v>267</v>
      </c>
      <c r="J102" s="32">
        <f>0</f>
      </c>
      <c s="32">
        <f>0</f>
      </c>
      <c s="32">
        <f>0+L103+L107+L111+L115</f>
      </c>
      <c s="32">
        <f>0+M103+M107+M111+M115</f>
      </c>
    </row>
    <row r="103" spans="1:16" ht="12.75">
      <c r="A103" t="s">
        <v>49</v>
      </c>
      <c s="34" t="s">
        <v>147</v>
      </c>
      <c s="34" t="s">
        <v>668</v>
      </c>
      <c s="35" t="s">
        <v>52</v>
      </c>
      <c s="6" t="s">
        <v>669</v>
      </c>
      <c s="36" t="s">
        <v>54</v>
      </c>
      <c s="37">
        <v>13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55</v>
      </c>
      <c>
        <f>(M103*21)/100</f>
      </c>
      <c t="s">
        <v>27</v>
      </c>
    </row>
    <row r="104" spans="1:5" ht="25.5">
      <c r="A104" s="35" t="s">
        <v>56</v>
      </c>
      <c r="E104" s="39" t="s">
        <v>670</v>
      </c>
    </row>
    <row r="105" spans="1:5" ht="51">
      <c r="A105" s="35" t="s">
        <v>57</v>
      </c>
      <c r="E105" s="40" t="s">
        <v>671</v>
      </c>
    </row>
    <row r="106" spans="1:5" ht="63.75">
      <c r="A106" t="s">
        <v>59</v>
      </c>
      <c r="E106" s="39" t="s">
        <v>592</v>
      </c>
    </row>
    <row r="107" spans="1:16" ht="12.75">
      <c r="A107" t="s">
        <v>49</v>
      </c>
      <c s="34" t="s">
        <v>151</v>
      </c>
      <c s="34" t="s">
        <v>672</v>
      </c>
      <c s="35" t="s">
        <v>52</v>
      </c>
      <c s="6" t="s">
        <v>673</v>
      </c>
      <c s="36" t="s">
        <v>121</v>
      </c>
      <c s="37">
        <v>36.792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55</v>
      </c>
      <c>
        <f>(M107*21)/100</f>
      </c>
      <c t="s">
        <v>27</v>
      </c>
    </row>
    <row r="108" spans="1:5" ht="25.5">
      <c r="A108" s="35" t="s">
        <v>56</v>
      </c>
      <c r="E108" s="39" t="s">
        <v>674</v>
      </c>
    </row>
    <row r="109" spans="1:5" ht="51">
      <c r="A109" s="35" t="s">
        <v>57</v>
      </c>
      <c r="E109" s="40" t="s">
        <v>675</v>
      </c>
    </row>
    <row r="110" spans="1:5" ht="114.75">
      <c r="A110" t="s">
        <v>59</v>
      </c>
      <c r="E110" s="39" t="s">
        <v>676</v>
      </c>
    </row>
    <row r="111" spans="1:16" ht="12.75">
      <c r="A111" t="s">
        <v>49</v>
      </c>
      <c s="34" t="s">
        <v>580</v>
      </c>
      <c s="34" t="s">
        <v>677</v>
      </c>
      <c s="35" t="s">
        <v>52</v>
      </c>
      <c s="6" t="s">
        <v>678</v>
      </c>
      <c s="36" t="s">
        <v>121</v>
      </c>
      <c s="37">
        <v>4.72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55</v>
      </c>
      <c>
        <f>(M111*21)/100</f>
      </c>
      <c t="s">
        <v>27</v>
      </c>
    </row>
    <row r="112" spans="1:5" ht="25.5">
      <c r="A112" s="35" t="s">
        <v>56</v>
      </c>
      <c r="E112" s="39" t="s">
        <v>679</v>
      </c>
    </row>
    <row r="113" spans="1:5" ht="51">
      <c r="A113" s="35" t="s">
        <v>57</v>
      </c>
      <c r="E113" s="40" t="s">
        <v>680</v>
      </c>
    </row>
    <row r="114" spans="1:5" ht="114.75">
      <c r="A114" t="s">
        <v>59</v>
      </c>
      <c r="E114" s="39" t="s">
        <v>676</v>
      </c>
    </row>
    <row r="115" spans="1:16" ht="12.75">
      <c r="A115" t="s">
        <v>49</v>
      </c>
      <c s="34" t="s">
        <v>581</v>
      </c>
      <c s="34" t="s">
        <v>681</v>
      </c>
      <c s="35" t="s">
        <v>52</v>
      </c>
      <c s="6" t="s">
        <v>682</v>
      </c>
      <c s="36" t="s">
        <v>226</v>
      </c>
      <c s="37">
        <v>26.88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55</v>
      </c>
      <c>
        <f>(M115*21)/100</f>
      </c>
      <c t="s">
        <v>27</v>
      </c>
    </row>
    <row r="116" spans="1:5" ht="25.5">
      <c r="A116" s="35" t="s">
        <v>56</v>
      </c>
      <c r="E116" s="39" t="s">
        <v>683</v>
      </c>
    </row>
    <row r="117" spans="1:5" ht="51">
      <c r="A117" s="35" t="s">
        <v>57</v>
      </c>
      <c r="E117" s="40" t="s">
        <v>684</v>
      </c>
    </row>
    <row r="118" spans="1:5" ht="114.75">
      <c r="A118" t="s">
        <v>59</v>
      </c>
      <c r="E118" s="39" t="s">
        <v>685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>
  <dimension ref="A1:T14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434</v>
      </c>
      <c s="41">
        <f>Rekapitulace!C22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434</v>
      </c>
      <c r="E4" s="26" t="s">
        <v>435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COUNTIFS(L8:L145,"=0",A8:A145,"P")+COUNTIFS(L8:L145,"",A8:A145,"P")+SUM(Q8:Q145)</f>
      </c>
    </row>
    <row r="8" spans="1:13" ht="12.75">
      <c r="A8" t="s">
        <v>44</v>
      </c>
      <c r="C8" s="28" t="s">
        <v>688</v>
      </c>
      <c r="E8" s="30" t="s">
        <v>687</v>
      </c>
      <c r="J8" s="29">
        <f>0+J9+J42+J67+J84+J89+J102+J115+J120</f>
      </c>
      <c s="29">
        <f>0+K9+K42+K67+K84+K89+K102+K115+K120</f>
      </c>
      <c s="29">
        <f>0+L9+L42+L67+L84+L89+L102+L115+L120</f>
      </c>
      <c s="29">
        <f>0+M9+M42+M67+M84+M89+M102+M115+M120</f>
      </c>
    </row>
    <row r="9" spans="1:13" ht="12.75">
      <c r="A9" t="s">
        <v>46</v>
      </c>
      <c r="C9" s="31" t="s">
        <v>47</v>
      </c>
      <c r="E9" s="33" t="s">
        <v>204</v>
      </c>
      <c r="J9" s="32">
        <f>0</f>
      </c>
      <c s="32">
        <f>0</f>
      </c>
      <c s="32">
        <f>0+L10+L14+L18+L22+L26+L30+L34+L38</f>
      </c>
      <c s="32">
        <f>0+M10+M14+M18+M22+M26+M30+M34+M38</f>
      </c>
    </row>
    <row r="10" spans="1:16" ht="12.75">
      <c r="A10" t="s">
        <v>49</v>
      </c>
      <c s="34" t="s">
        <v>50</v>
      </c>
      <c s="34" t="s">
        <v>616</v>
      </c>
      <c s="35" t="s">
        <v>52</v>
      </c>
      <c s="6" t="s">
        <v>400</v>
      </c>
      <c s="36" t="s">
        <v>207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27</v>
      </c>
    </row>
    <row r="11" spans="1:5" ht="25.5">
      <c r="A11" s="35" t="s">
        <v>56</v>
      </c>
      <c r="E11" s="39" t="s">
        <v>439</v>
      </c>
    </row>
    <row r="12" spans="1:5" ht="51">
      <c r="A12" s="35" t="s">
        <v>57</v>
      </c>
      <c r="E12" s="40" t="s">
        <v>209</v>
      </c>
    </row>
    <row r="13" spans="1:5" ht="12.75">
      <c r="A13" t="s">
        <v>59</v>
      </c>
      <c r="E13" s="39" t="s">
        <v>403</v>
      </c>
    </row>
    <row r="14" spans="1:16" ht="38.25">
      <c r="A14" t="s">
        <v>49</v>
      </c>
      <c s="34" t="s">
        <v>27</v>
      </c>
      <c s="34" t="s">
        <v>319</v>
      </c>
      <c s="35" t="s">
        <v>320</v>
      </c>
      <c s="6" t="s">
        <v>442</v>
      </c>
      <c s="36" t="s">
        <v>214</v>
      </c>
      <c s="37">
        <v>76.434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101</v>
      </c>
      <c>
        <f>(M14*21)/100</f>
      </c>
      <c t="s">
        <v>27</v>
      </c>
    </row>
    <row r="15" spans="1:5" ht="25.5">
      <c r="A15" s="35" t="s">
        <v>56</v>
      </c>
      <c r="E15" s="39" t="s">
        <v>215</v>
      </c>
    </row>
    <row r="16" spans="1:5" ht="51">
      <c r="A16" s="35" t="s">
        <v>57</v>
      </c>
      <c r="E16" s="40" t="s">
        <v>689</v>
      </c>
    </row>
    <row r="17" spans="1:5" ht="140.25">
      <c r="A17" t="s">
        <v>59</v>
      </c>
      <c r="E17" s="39" t="s">
        <v>217</v>
      </c>
    </row>
    <row r="18" spans="1:16" ht="38.25">
      <c r="A18" t="s">
        <v>49</v>
      </c>
      <c s="34" t="s">
        <v>26</v>
      </c>
      <c s="34" t="s">
        <v>445</v>
      </c>
      <c s="35" t="s">
        <v>446</v>
      </c>
      <c s="6" t="s">
        <v>447</v>
      </c>
      <c s="36" t="s">
        <v>214</v>
      </c>
      <c s="37">
        <v>23.952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101</v>
      </c>
      <c>
        <f>(M18*21)/100</f>
      </c>
      <c t="s">
        <v>27</v>
      </c>
    </row>
    <row r="19" spans="1:5" ht="38.25">
      <c r="A19" s="35" t="s">
        <v>56</v>
      </c>
      <c r="E19" s="39" t="s">
        <v>448</v>
      </c>
    </row>
    <row r="20" spans="1:5" ht="51">
      <c r="A20" s="35" t="s">
        <v>57</v>
      </c>
      <c r="E20" s="40" t="s">
        <v>690</v>
      </c>
    </row>
    <row r="21" spans="1:5" ht="140.25">
      <c r="A21" t="s">
        <v>59</v>
      </c>
      <c r="E21" s="39" t="s">
        <v>450</v>
      </c>
    </row>
    <row r="22" spans="1:16" ht="38.25">
      <c r="A22" t="s">
        <v>49</v>
      </c>
      <c s="34" t="s">
        <v>67</v>
      </c>
      <c s="34" t="s">
        <v>445</v>
      </c>
      <c s="35" t="s">
        <v>451</v>
      </c>
      <c s="6" t="s">
        <v>447</v>
      </c>
      <c s="36" t="s">
        <v>214</v>
      </c>
      <c s="37">
        <v>60.566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101</v>
      </c>
      <c>
        <f>(M22*21)/100</f>
      </c>
      <c t="s">
        <v>27</v>
      </c>
    </row>
    <row r="23" spans="1:5" ht="38.25">
      <c r="A23" s="35" t="s">
        <v>56</v>
      </c>
      <c r="E23" s="39" t="s">
        <v>452</v>
      </c>
    </row>
    <row r="24" spans="1:5" ht="51">
      <c r="A24" s="35" t="s">
        <v>57</v>
      </c>
      <c r="E24" s="40" t="s">
        <v>691</v>
      </c>
    </row>
    <row r="25" spans="1:5" ht="140.25">
      <c r="A25" t="s">
        <v>59</v>
      </c>
      <c r="E25" s="39" t="s">
        <v>450</v>
      </c>
    </row>
    <row r="26" spans="1:16" ht="38.25">
      <c r="A26" t="s">
        <v>49</v>
      </c>
      <c s="34" t="s">
        <v>71</v>
      </c>
      <c s="34" t="s">
        <v>692</v>
      </c>
      <c s="35" t="s">
        <v>693</v>
      </c>
      <c s="6" t="s">
        <v>694</v>
      </c>
      <c s="36" t="s">
        <v>214</v>
      </c>
      <c s="37">
        <v>0.5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101</v>
      </c>
      <c>
        <f>(M26*21)/100</f>
      </c>
      <c t="s">
        <v>27</v>
      </c>
    </row>
    <row r="27" spans="1:5" ht="25.5">
      <c r="A27" s="35" t="s">
        <v>56</v>
      </c>
      <c r="E27" s="39" t="s">
        <v>215</v>
      </c>
    </row>
    <row r="28" spans="1:5" ht="51">
      <c r="A28" s="35" t="s">
        <v>57</v>
      </c>
      <c r="E28" s="40" t="s">
        <v>643</v>
      </c>
    </row>
    <row r="29" spans="1:5" ht="140.25">
      <c r="A29" t="s">
        <v>59</v>
      </c>
      <c r="E29" s="39" t="s">
        <v>217</v>
      </c>
    </row>
    <row r="30" spans="1:16" ht="38.25">
      <c r="A30" t="s">
        <v>49</v>
      </c>
      <c s="34" t="s">
        <v>74</v>
      </c>
      <c s="34" t="s">
        <v>695</v>
      </c>
      <c s="35" t="s">
        <v>696</v>
      </c>
      <c s="6" t="s">
        <v>697</v>
      </c>
      <c s="36" t="s">
        <v>214</v>
      </c>
      <c s="37">
        <v>17.408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101</v>
      </c>
      <c>
        <f>(M30*21)/100</f>
      </c>
      <c t="s">
        <v>27</v>
      </c>
    </row>
    <row r="31" spans="1:5" ht="25.5">
      <c r="A31" s="35" t="s">
        <v>56</v>
      </c>
      <c r="E31" s="39" t="s">
        <v>215</v>
      </c>
    </row>
    <row r="32" spans="1:5" ht="51">
      <c r="A32" s="35" t="s">
        <v>57</v>
      </c>
      <c r="E32" s="40" t="s">
        <v>698</v>
      </c>
    </row>
    <row r="33" spans="1:5" ht="140.25">
      <c r="A33" t="s">
        <v>59</v>
      </c>
      <c r="E33" s="39" t="s">
        <v>217</v>
      </c>
    </row>
    <row r="34" spans="1:16" ht="38.25">
      <c r="A34" t="s">
        <v>49</v>
      </c>
      <c s="34" t="s">
        <v>78</v>
      </c>
      <c s="34" t="s">
        <v>699</v>
      </c>
      <c s="35" t="s">
        <v>700</v>
      </c>
      <c s="6" t="s">
        <v>701</v>
      </c>
      <c s="36" t="s">
        <v>214</v>
      </c>
      <c s="37">
        <v>1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101</v>
      </c>
      <c>
        <f>(M34*21)/100</f>
      </c>
      <c t="s">
        <v>27</v>
      </c>
    </row>
    <row r="35" spans="1:5" ht="25.5">
      <c r="A35" s="35" t="s">
        <v>56</v>
      </c>
      <c r="E35" s="39" t="s">
        <v>215</v>
      </c>
    </row>
    <row r="36" spans="1:5" ht="51">
      <c r="A36" s="35" t="s">
        <v>57</v>
      </c>
      <c r="E36" s="40" t="s">
        <v>209</v>
      </c>
    </row>
    <row r="37" spans="1:5" ht="140.25">
      <c r="A37" t="s">
        <v>59</v>
      </c>
      <c r="E37" s="39" t="s">
        <v>217</v>
      </c>
    </row>
    <row r="38" spans="1:16" ht="38.25">
      <c r="A38" t="s">
        <v>49</v>
      </c>
      <c s="34" t="s">
        <v>82</v>
      </c>
      <c s="34" t="s">
        <v>702</v>
      </c>
      <c s="35" t="s">
        <v>703</v>
      </c>
      <c s="6" t="s">
        <v>704</v>
      </c>
      <c s="36" t="s">
        <v>214</v>
      </c>
      <c s="37">
        <v>9.45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101</v>
      </c>
      <c>
        <f>(M38*21)/100</f>
      </c>
      <c t="s">
        <v>27</v>
      </c>
    </row>
    <row r="39" spans="1:5" ht="25.5">
      <c r="A39" s="35" t="s">
        <v>56</v>
      </c>
      <c r="E39" s="39" t="s">
        <v>215</v>
      </c>
    </row>
    <row r="40" spans="1:5" ht="51">
      <c r="A40" s="35" t="s">
        <v>57</v>
      </c>
      <c r="E40" s="40" t="s">
        <v>705</v>
      </c>
    </row>
    <row r="41" spans="1:5" ht="140.25">
      <c r="A41" t="s">
        <v>59</v>
      </c>
      <c r="E41" s="39" t="s">
        <v>217</v>
      </c>
    </row>
    <row r="42" spans="1:13" ht="12.75">
      <c r="A42" t="s">
        <v>46</v>
      </c>
      <c r="C42" s="31" t="s">
        <v>50</v>
      </c>
      <c r="E42" s="33" t="s">
        <v>223</v>
      </c>
      <c r="J42" s="32">
        <f>0</f>
      </c>
      <c s="32">
        <f>0</f>
      </c>
      <c s="32">
        <f>0+L43+L47+L51+L55+L59+L63</f>
      </c>
      <c s="32">
        <f>0+M43+M47+M51+M55+M59+M63</f>
      </c>
    </row>
    <row r="43" spans="1:16" ht="12.75">
      <c r="A43" t="s">
        <v>49</v>
      </c>
      <c s="34" t="s">
        <v>85</v>
      </c>
      <c s="34" t="s">
        <v>514</v>
      </c>
      <c s="35" t="s">
        <v>52</v>
      </c>
      <c s="6" t="s">
        <v>515</v>
      </c>
      <c s="36" t="s">
        <v>121</v>
      </c>
      <c s="37">
        <v>4.8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55</v>
      </c>
      <c>
        <f>(M43*21)/100</f>
      </c>
      <c t="s">
        <v>27</v>
      </c>
    </row>
    <row r="44" spans="1:5" ht="25.5">
      <c r="A44" s="35" t="s">
        <v>56</v>
      </c>
      <c r="E44" s="39" t="s">
        <v>706</v>
      </c>
    </row>
    <row r="45" spans="1:5" ht="51">
      <c r="A45" s="35" t="s">
        <v>57</v>
      </c>
      <c r="E45" s="40" t="s">
        <v>707</v>
      </c>
    </row>
    <row r="46" spans="1:5" ht="38.25">
      <c r="A46" t="s">
        <v>59</v>
      </c>
      <c r="E46" s="39" t="s">
        <v>518</v>
      </c>
    </row>
    <row r="47" spans="1:16" ht="12.75">
      <c r="A47" t="s">
        <v>49</v>
      </c>
      <c s="34" t="s">
        <v>89</v>
      </c>
      <c s="34" t="s">
        <v>708</v>
      </c>
      <c s="35" t="s">
        <v>52</v>
      </c>
      <c s="6" t="s">
        <v>709</v>
      </c>
      <c s="36" t="s">
        <v>121</v>
      </c>
      <c s="37">
        <v>108.397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55</v>
      </c>
      <c>
        <f>(M47*21)/100</f>
      </c>
      <c t="s">
        <v>27</v>
      </c>
    </row>
    <row r="48" spans="1:5" ht="25.5">
      <c r="A48" s="35" t="s">
        <v>56</v>
      </c>
      <c r="E48" s="39" t="s">
        <v>710</v>
      </c>
    </row>
    <row r="49" spans="1:5" ht="51">
      <c r="A49" s="35" t="s">
        <v>57</v>
      </c>
      <c r="E49" s="40" t="s">
        <v>711</v>
      </c>
    </row>
    <row r="50" spans="1:5" ht="318.75">
      <c r="A50" t="s">
        <v>59</v>
      </c>
      <c r="E50" s="39" t="s">
        <v>712</v>
      </c>
    </row>
    <row r="51" spans="1:16" ht="12.75">
      <c r="A51" t="s">
        <v>49</v>
      </c>
      <c s="34" t="s">
        <v>94</v>
      </c>
      <c s="34" t="s">
        <v>124</v>
      </c>
      <c s="35" t="s">
        <v>52</v>
      </c>
      <c s="6" t="s">
        <v>125</v>
      </c>
      <c s="36" t="s">
        <v>121</v>
      </c>
      <c s="37">
        <v>72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55</v>
      </c>
      <c>
        <f>(M51*21)/100</f>
      </c>
      <c t="s">
        <v>27</v>
      </c>
    </row>
    <row r="52" spans="1:5" ht="25.5">
      <c r="A52" s="35" t="s">
        <v>56</v>
      </c>
      <c r="E52" s="39" t="s">
        <v>713</v>
      </c>
    </row>
    <row r="53" spans="1:5" ht="51">
      <c r="A53" s="35" t="s">
        <v>57</v>
      </c>
      <c r="E53" s="40" t="s">
        <v>714</v>
      </c>
    </row>
    <row r="54" spans="1:5" ht="229.5">
      <c r="A54" t="s">
        <v>59</v>
      </c>
      <c r="E54" s="39" t="s">
        <v>351</v>
      </c>
    </row>
    <row r="55" spans="1:16" ht="12.75">
      <c r="A55" t="s">
        <v>49</v>
      </c>
      <c s="34" t="s">
        <v>98</v>
      </c>
      <c s="34" t="s">
        <v>464</v>
      </c>
      <c s="35" t="s">
        <v>52</v>
      </c>
      <c s="6" t="s">
        <v>465</v>
      </c>
      <c s="36" t="s">
        <v>121</v>
      </c>
      <c s="37">
        <v>40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55</v>
      </c>
      <c>
        <f>(M55*21)/100</f>
      </c>
      <c t="s">
        <v>27</v>
      </c>
    </row>
    <row r="56" spans="1:5" ht="25.5">
      <c r="A56" s="35" t="s">
        <v>56</v>
      </c>
      <c r="E56" s="39" t="s">
        <v>715</v>
      </c>
    </row>
    <row r="57" spans="1:5" ht="51">
      <c r="A57" s="35" t="s">
        <v>57</v>
      </c>
      <c r="E57" s="40" t="s">
        <v>716</v>
      </c>
    </row>
    <row r="58" spans="1:5" ht="229.5">
      <c r="A58" t="s">
        <v>59</v>
      </c>
      <c r="E58" s="39" t="s">
        <v>468</v>
      </c>
    </row>
    <row r="59" spans="1:16" ht="12.75">
      <c r="A59" t="s">
        <v>49</v>
      </c>
      <c s="34" t="s">
        <v>104</v>
      </c>
      <c s="34" t="s">
        <v>532</v>
      </c>
      <c s="35" t="s">
        <v>52</v>
      </c>
      <c s="6" t="s">
        <v>533</v>
      </c>
      <c s="36" t="s">
        <v>226</v>
      </c>
      <c s="37">
        <v>40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55</v>
      </c>
      <c>
        <f>(M59*21)/100</f>
      </c>
      <c t="s">
        <v>27</v>
      </c>
    </row>
    <row r="60" spans="1:5" ht="25.5">
      <c r="A60" s="35" t="s">
        <v>56</v>
      </c>
      <c r="E60" s="39" t="s">
        <v>717</v>
      </c>
    </row>
    <row r="61" spans="1:5" ht="51">
      <c r="A61" s="35" t="s">
        <v>57</v>
      </c>
      <c r="E61" s="40" t="s">
        <v>718</v>
      </c>
    </row>
    <row r="62" spans="1:5" ht="38.25">
      <c r="A62" t="s">
        <v>59</v>
      </c>
      <c r="E62" s="39" t="s">
        <v>535</v>
      </c>
    </row>
    <row r="63" spans="1:16" ht="12.75">
      <c r="A63" t="s">
        <v>49</v>
      </c>
      <c s="34" t="s">
        <v>108</v>
      </c>
      <c s="34" t="s">
        <v>536</v>
      </c>
      <c s="35" t="s">
        <v>52</v>
      </c>
      <c s="6" t="s">
        <v>537</v>
      </c>
      <c s="36" t="s">
        <v>226</v>
      </c>
      <c s="37">
        <v>40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55</v>
      </c>
      <c>
        <f>(M63*21)/100</f>
      </c>
      <c t="s">
        <v>27</v>
      </c>
    </row>
    <row r="64" spans="1:5" ht="12.75">
      <c r="A64" s="35" t="s">
        <v>56</v>
      </c>
      <c r="E64" s="39" t="s">
        <v>719</v>
      </c>
    </row>
    <row r="65" spans="1:5" ht="51">
      <c r="A65" s="35" t="s">
        <v>57</v>
      </c>
      <c r="E65" s="40" t="s">
        <v>718</v>
      </c>
    </row>
    <row r="66" spans="1:5" ht="25.5">
      <c r="A66" t="s">
        <v>59</v>
      </c>
      <c r="E66" s="39" t="s">
        <v>539</v>
      </c>
    </row>
    <row r="67" spans="1:13" ht="12.75">
      <c r="A67" t="s">
        <v>46</v>
      </c>
      <c r="C67" s="31" t="s">
        <v>27</v>
      </c>
      <c r="E67" s="33" t="s">
        <v>363</v>
      </c>
      <c r="J67" s="32">
        <f>0</f>
      </c>
      <c s="32">
        <f>0</f>
      </c>
      <c s="32">
        <f>0+L68+L72+L76+L80</f>
      </c>
      <c s="32">
        <f>0+M68+M72+M76+M80</f>
      </c>
    </row>
    <row r="68" spans="1:16" ht="12.75">
      <c r="A68" t="s">
        <v>49</v>
      </c>
      <c s="34" t="s">
        <v>113</v>
      </c>
      <c s="34" t="s">
        <v>720</v>
      </c>
      <c s="35" t="s">
        <v>52</v>
      </c>
      <c s="6" t="s">
        <v>721</v>
      </c>
      <c s="36" t="s">
        <v>121</v>
      </c>
      <c s="37">
        <v>3.932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55</v>
      </c>
      <c>
        <f>(M68*21)/100</f>
      </c>
      <c t="s">
        <v>27</v>
      </c>
    </row>
    <row r="69" spans="1:5" ht="25.5">
      <c r="A69" s="35" t="s">
        <v>56</v>
      </c>
      <c r="E69" s="39" t="s">
        <v>722</v>
      </c>
    </row>
    <row r="70" spans="1:5" ht="51">
      <c r="A70" s="35" t="s">
        <v>57</v>
      </c>
      <c r="E70" s="40" t="s">
        <v>723</v>
      </c>
    </row>
    <row r="71" spans="1:5" ht="369.75">
      <c r="A71" t="s">
        <v>59</v>
      </c>
      <c r="E71" s="39" t="s">
        <v>652</v>
      </c>
    </row>
    <row r="72" spans="1:16" ht="12.75">
      <c r="A72" t="s">
        <v>49</v>
      </c>
      <c s="34" t="s">
        <v>118</v>
      </c>
      <c s="34" t="s">
        <v>724</v>
      </c>
      <c s="35" t="s">
        <v>52</v>
      </c>
      <c s="6" t="s">
        <v>725</v>
      </c>
      <c s="36" t="s">
        <v>214</v>
      </c>
      <c s="37">
        <v>0.237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55</v>
      </c>
      <c>
        <f>(M72*21)/100</f>
      </c>
      <c t="s">
        <v>27</v>
      </c>
    </row>
    <row r="73" spans="1:5" ht="25.5">
      <c r="A73" s="35" t="s">
        <v>56</v>
      </c>
      <c r="E73" s="39" t="s">
        <v>722</v>
      </c>
    </row>
    <row r="74" spans="1:5" ht="51">
      <c r="A74" s="35" t="s">
        <v>57</v>
      </c>
      <c r="E74" s="40" t="s">
        <v>726</v>
      </c>
    </row>
    <row r="75" spans="1:5" ht="267.75">
      <c r="A75" t="s">
        <v>59</v>
      </c>
      <c r="E75" s="39" t="s">
        <v>657</v>
      </c>
    </row>
    <row r="76" spans="1:16" ht="25.5">
      <c r="A76" t="s">
        <v>49</v>
      </c>
      <c s="34" t="s">
        <v>123</v>
      </c>
      <c s="34" t="s">
        <v>727</v>
      </c>
      <c s="35" t="s">
        <v>52</v>
      </c>
      <c s="6" t="s">
        <v>728</v>
      </c>
      <c s="36" t="s">
        <v>65</v>
      </c>
      <c s="37">
        <v>31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55</v>
      </c>
      <c>
        <f>(M76*21)/100</f>
      </c>
      <c t="s">
        <v>27</v>
      </c>
    </row>
    <row r="77" spans="1:5" ht="25.5">
      <c r="A77" s="35" t="s">
        <v>56</v>
      </c>
      <c r="E77" s="39" t="s">
        <v>729</v>
      </c>
    </row>
    <row r="78" spans="1:5" ht="51">
      <c r="A78" s="35" t="s">
        <v>57</v>
      </c>
      <c r="E78" s="40" t="s">
        <v>730</v>
      </c>
    </row>
    <row r="79" spans="1:5" ht="63.75">
      <c r="A79" t="s">
        <v>59</v>
      </c>
      <c r="E79" s="39" t="s">
        <v>731</v>
      </c>
    </row>
    <row r="80" spans="1:16" ht="12.75">
      <c r="A80" t="s">
        <v>49</v>
      </c>
      <c s="34" t="s">
        <v>127</v>
      </c>
      <c s="34" t="s">
        <v>469</v>
      </c>
      <c s="35" t="s">
        <v>52</v>
      </c>
      <c s="6" t="s">
        <v>470</v>
      </c>
      <c s="36" t="s">
        <v>226</v>
      </c>
      <c s="37">
        <v>163.32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101</v>
      </c>
      <c>
        <f>(M80*21)/100</f>
      </c>
      <c t="s">
        <v>27</v>
      </c>
    </row>
    <row r="81" spans="1:5" ht="242.25">
      <c r="A81" s="35" t="s">
        <v>56</v>
      </c>
      <c r="E81" s="39" t="s">
        <v>732</v>
      </c>
    </row>
    <row r="82" spans="1:5" ht="51">
      <c r="A82" s="35" t="s">
        <v>57</v>
      </c>
      <c r="E82" s="40" t="s">
        <v>733</v>
      </c>
    </row>
    <row r="83" spans="1:5" ht="38.25">
      <c r="A83" t="s">
        <v>59</v>
      </c>
      <c r="E83" s="39" t="s">
        <v>660</v>
      </c>
    </row>
    <row r="84" spans="1:13" ht="12.75">
      <c r="A84" t="s">
        <v>46</v>
      </c>
      <c r="C84" s="31" t="s">
        <v>26</v>
      </c>
      <c r="E84" s="33" t="s">
        <v>369</v>
      </c>
      <c r="J84" s="32">
        <f>0</f>
      </c>
      <c s="32">
        <f>0</f>
      </c>
      <c s="32">
        <f>0+L85</f>
      </c>
      <c s="32">
        <f>0+M85</f>
      </c>
    </row>
    <row r="85" spans="1:16" ht="25.5">
      <c r="A85" t="s">
        <v>49</v>
      </c>
      <c s="34" t="s">
        <v>131</v>
      </c>
      <c s="34" t="s">
        <v>734</v>
      </c>
      <c s="35" t="s">
        <v>52</v>
      </c>
      <c s="6" t="s">
        <v>735</v>
      </c>
      <c s="36" t="s">
        <v>121</v>
      </c>
      <c s="37">
        <v>5.2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55</v>
      </c>
      <c>
        <f>(M85*21)/100</f>
      </c>
      <c t="s">
        <v>27</v>
      </c>
    </row>
    <row r="86" spans="1:5" ht="51">
      <c r="A86" s="35" t="s">
        <v>56</v>
      </c>
      <c r="E86" s="39" t="s">
        <v>736</v>
      </c>
    </row>
    <row r="87" spans="1:5" ht="51">
      <c r="A87" s="35" t="s">
        <v>57</v>
      </c>
      <c r="E87" s="40" t="s">
        <v>737</v>
      </c>
    </row>
    <row r="88" spans="1:5" ht="409.5">
      <c r="A88" t="s">
        <v>59</v>
      </c>
      <c r="E88" s="39" t="s">
        <v>738</v>
      </c>
    </row>
    <row r="89" spans="1:13" ht="12.75">
      <c r="A89" t="s">
        <v>46</v>
      </c>
      <c r="C89" s="31" t="s">
        <v>67</v>
      </c>
      <c r="E89" s="33" t="s">
        <v>542</v>
      </c>
      <c r="J89" s="32">
        <f>0</f>
      </c>
      <c s="32">
        <f>0</f>
      </c>
      <c s="32">
        <f>0+L90+L94+L98</f>
      </c>
      <c s="32">
        <f>0+M90+M94+M98</f>
      </c>
    </row>
    <row r="90" spans="1:16" ht="12.75">
      <c r="A90" t="s">
        <v>49</v>
      </c>
      <c s="34" t="s">
        <v>135</v>
      </c>
      <c s="34" t="s">
        <v>543</v>
      </c>
      <c s="35" t="s">
        <v>52</v>
      </c>
      <c s="6" t="s">
        <v>544</v>
      </c>
      <c s="36" t="s">
        <v>121</v>
      </c>
      <c s="37">
        <v>3.079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55</v>
      </c>
      <c>
        <f>(M90*21)/100</f>
      </c>
      <c t="s">
        <v>27</v>
      </c>
    </row>
    <row r="91" spans="1:5" ht="25.5">
      <c r="A91" s="35" t="s">
        <v>56</v>
      </c>
      <c r="E91" s="39" t="s">
        <v>739</v>
      </c>
    </row>
    <row r="92" spans="1:5" ht="51">
      <c r="A92" s="35" t="s">
        <v>57</v>
      </c>
      <c r="E92" s="40" t="s">
        <v>740</v>
      </c>
    </row>
    <row r="93" spans="1:5" ht="369.75">
      <c r="A93" t="s">
        <v>59</v>
      </c>
      <c r="E93" s="39" t="s">
        <v>374</v>
      </c>
    </row>
    <row r="94" spans="1:16" ht="12.75">
      <c r="A94" t="s">
        <v>49</v>
      </c>
      <c s="34" t="s">
        <v>139</v>
      </c>
      <c s="34" t="s">
        <v>547</v>
      </c>
      <c s="35" t="s">
        <v>52</v>
      </c>
      <c s="6" t="s">
        <v>548</v>
      </c>
      <c s="36" t="s">
        <v>121</v>
      </c>
      <c s="37">
        <v>1.98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55</v>
      </c>
      <c>
        <f>(M94*21)/100</f>
      </c>
      <c t="s">
        <v>27</v>
      </c>
    </row>
    <row r="95" spans="1:5" ht="25.5">
      <c r="A95" s="35" t="s">
        <v>56</v>
      </c>
      <c r="E95" s="39" t="s">
        <v>741</v>
      </c>
    </row>
    <row r="96" spans="1:5" ht="51">
      <c r="A96" s="35" t="s">
        <v>57</v>
      </c>
      <c r="E96" s="40" t="s">
        <v>742</v>
      </c>
    </row>
    <row r="97" spans="1:5" ht="369.75">
      <c r="A97" t="s">
        <v>59</v>
      </c>
      <c r="E97" s="39" t="s">
        <v>374</v>
      </c>
    </row>
    <row r="98" spans="1:16" ht="12.75">
      <c r="A98" t="s">
        <v>49</v>
      </c>
      <c s="34" t="s">
        <v>143</v>
      </c>
      <c s="34" t="s">
        <v>551</v>
      </c>
      <c s="35" t="s">
        <v>52</v>
      </c>
      <c s="6" t="s">
        <v>552</v>
      </c>
      <c s="36" t="s">
        <v>121</v>
      </c>
      <c s="37">
        <v>3.3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55</v>
      </c>
      <c>
        <f>(M98*21)/100</f>
      </c>
      <c t="s">
        <v>27</v>
      </c>
    </row>
    <row r="99" spans="1:5" ht="25.5">
      <c r="A99" s="35" t="s">
        <v>56</v>
      </c>
      <c r="E99" s="39" t="s">
        <v>741</v>
      </c>
    </row>
    <row r="100" spans="1:5" ht="51">
      <c r="A100" s="35" t="s">
        <v>57</v>
      </c>
      <c r="E100" s="40" t="s">
        <v>743</v>
      </c>
    </row>
    <row r="101" spans="1:5" ht="102">
      <c r="A101" t="s">
        <v>59</v>
      </c>
      <c r="E101" s="39" t="s">
        <v>555</v>
      </c>
    </row>
    <row r="102" spans="1:13" ht="12.75">
      <c r="A102" t="s">
        <v>46</v>
      </c>
      <c r="C102" s="31" t="s">
        <v>78</v>
      </c>
      <c r="E102" s="33" t="s">
        <v>286</v>
      </c>
      <c r="J102" s="32">
        <f>0</f>
      </c>
      <c s="32">
        <f>0</f>
      </c>
      <c s="32">
        <f>0+L103+L107+L111</f>
      </c>
      <c s="32">
        <f>0+M103+M107+M111</f>
      </c>
    </row>
    <row r="103" spans="1:16" ht="25.5">
      <c r="A103" t="s">
        <v>49</v>
      </c>
      <c s="34" t="s">
        <v>147</v>
      </c>
      <c s="34" t="s">
        <v>382</v>
      </c>
      <c s="35" t="s">
        <v>52</v>
      </c>
      <c s="6" t="s">
        <v>383</v>
      </c>
      <c s="36" t="s">
        <v>226</v>
      </c>
      <c s="37">
        <v>83.18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55</v>
      </c>
      <c>
        <f>(M103*21)/100</f>
      </c>
      <c t="s">
        <v>27</v>
      </c>
    </row>
    <row r="104" spans="1:5" ht="25.5">
      <c r="A104" s="35" t="s">
        <v>56</v>
      </c>
      <c r="E104" s="39" t="s">
        <v>744</v>
      </c>
    </row>
    <row r="105" spans="1:5" ht="51">
      <c r="A105" s="35" t="s">
        <v>57</v>
      </c>
      <c r="E105" s="40" t="s">
        <v>745</v>
      </c>
    </row>
    <row r="106" spans="1:5" ht="191.25">
      <c r="A106" t="s">
        <v>59</v>
      </c>
      <c r="E106" s="39" t="s">
        <v>386</v>
      </c>
    </row>
    <row r="107" spans="1:16" ht="25.5">
      <c r="A107" t="s">
        <v>49</v>
      </c>
      <c s="34" t="s">
        <v>151</v>
      </c>
      <c s="34" t="s">
        <v>746</v>
      </c>
      <c s="35" t="s">
        <v>52</v>
      </c>
      <c s="6" t="s">
        <v>747</v>
      </c>
      <c s="36" t="s">
        <v>226</v>
      </c>
      <c s="37">
        <v>9.124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55</v>
      </c>
      <c>
        <f>(M107*21)/100</f>
      </c>
      <c t="s">
        <v>27</v>
      </c>
    </row>
    <row r="108" spans="1:5" ht="25.5">
      <c r="A108" s="35" t="s">
        <v>56</v>
      </c>
      <c r="E108" s="39" t="s">
        <v>748</v>
      </c>
    </row>
    <row r="109" spans="1:5" ht="51">
      <c r="A109" s="35" t="s">
        <v>57</v>
      </c>
      <c r="E109" s="40" t="s">
        <v>749</v>
      </c>
    </row>
    <row r="110" spans="1:5" ht="191.25">
      <c r="A110" t="s">
        <v>59</v>
      </c>
      <c r="E110" s="39" t="s">
        <v>386</v>
      </c>
    </row>
    <row r="111" spans="1:16" ht="25.5">
      <c r="A111" t="s">
        <v>49</v>
      </c>
      <c s="34" t="s">
        <v>580</v>
      </c>
      <c s="34" t="s">
        <v>474</v>
      </c>
      <c s="35" t="s">
        <v>52</v>
      </c>
      <c s="6" t="s">
        <v>475</v>
      </c>
      <c s="36" t="s">
        <v>65</v>
      </c>
      <c s="37">
        <v>2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101</v>
      </c>
      <c>
        <f>(M111*21)/100</f>
      </c>
      <c t="s">
        <v>27</v>
      </c>
    </row>
    <row r="112" spans="1:5" ht="12.75">
      <c r="A112" s="35" t="s">
        <v>56</v>
      </c>
      <c r="E112" s="39" t="s">
        <v>52</v>
      </c>
    </row>
    <row r="113" spans="1:5" ht="51">
      <c r="A113" s="35" t="s">
        <v>57</v>
      </c>
      <c r="E113" s="40" t="s">
        <v>750</v>
      </c>
    </row>
    <row r="114" spans="1:5" ht="267.75">
      <c r="A114" t="s">
        <v>59</v>
      </c>
      <c r="E114" s="42" t="s">
        <v>751</v>
      </c>
    </row>
    <row r="115" spans="1:13" ht="12.75">
      <c r="A115" t="s">
        <v>46</v>
      </c>
      <c r="C115" s="31" t="s">
        <v>82</v>
      </c>
      <c r="E115" s="33" t="s">
        <v>387</v>
      </c>
      <c r="J115" s="32">
        <f>0</f>
      </c>
      <c s="32">
        <f>0</f>
      </c>
      <c s="32">
        <f>0+L116</f>
      </c>
      <c s="32">
        <f>0+M116</f>
      </c>
    </row>
    <row r="116" spans="1:16" ht="12.75">
      <c r="A116" t="s">
        <v>49</v>
      </c>
      <c s="34" t="s">
        <v>581</v>
      </c>
      <c s="34" t="s">
        <v>752</v>
      </c>
      <c s="35" t="s">
        <v>52</v>
      </c>
      <c s="6" t="s">
        <v>753</v>
      </c>
      <c s="36" t="s">
        <v>121</v>
      </c>
      <c s="37">
        <v>0.904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101</v>
      </c>
      <c>
        <f>(M116*21)/100</f>
      </c>
      <c t="s">
        <v>27</v>
      </c>
    </row>
    <row r="117" spans="1:5" ht="38.25">
      <c r="A117" s="35" t="s">
        <v>56</v>
      </c>
      <c r="E117" s="39" t="s">
        <v>754</v>
      </c>
    </row>
    <row r="118" spans="1:5" ht="51">
      <c r="A118" s="35" t="s">
        <v>57</v>
      </c>
      <c r="E118" s="40" t="s">
        <v>755</v>
      </c>
    </row>
    <row r="119" spans="1:5" ht="369.75">
      <c r="A119" t="s">
        <v>59</v>
      </c>
      <c r="E119" s="39" t="s">
        <v>374</v>
      </c>
    </row>
    <row r="120" spans="1:13" ht="12.75">
      <c r="A120" t="s">
        <v>46</v>
      </c>
      <c r="C120" s="31" t="s">
        <v>85</v>
      </c>
      <c r="E120" s="33" t="s">
        <v>267</v>
      </c>
      <c r="J120" s="32">
        <f>0</f>
      </c>
      <c s="32">
        <f>0</f>
      </c>
      <c s="32">
        <f>0+L121+L125+L129+L133+L137+L141+L145</f>
      </c>
      <c s="32">
        <f>0+M121+M125+M129+M133+M137+M141+M145</f>
      </c>
    </row>
    <row r="121" spans="1:16" ht="12.75">
      <c r="A121" t="s">
        <v>49</v>
      </c>
      <c s="34" t="s">
        <v>587</v>
      </c>
      <c s="34" t="s">
        <v>756</v>
      </c>
      <c s="35" t="s">
        <v>52</v>
      </c>
      <c s="6" t="s">
        <v>757</v>
      </c>
      <c s="36" t="s">
        <v>54</v>
      </c>
      <c s="37">
        <v>10</v>
      </c>
      <c s="36">
        <v>0</v>
      </c>
      <c s="36">
        <f>ROUND(G121*H121,6)</f>
      </c>
      <c r="L121" s="38">
        <v>0</v>
      </c>
      <c s="32">
        <f>ROUND(ROUND(L121,2)*ROUND(G121,3),2)</f>
      </c>
      <c s="36" t="s">
        <v>55</v>
      </c>
      <c>
        <f>(M121*21)/100</f>
      </c>
      <c t="s">
        <v>27</v>
      </c>
    </row>
    <row r="122" spans="1:5" ht="25.5">
      <c r="A122" s="35" t="s">
        <v>56</v>
      </c>
      <c r="E122" s="39" t="s">
        <v>758</v>
      </c>
    </row>
    <row r="123" spans="1:5" ht="51">
      <c r="A123" s="35" t="s">
        <v>57</v>
      </c>
      <c r="E123" s="40" t="s">
        <v>759</v>
      </c>
    </row>
    <row r="124" spans="1:5" ht="63.75">
      <c r="A124" t="s">
        <v>59</v>
      </c>
      <c r="E124" s="39" t="s">
        <v>760</v>
      </c>
    </row>
    <row r="125" spans="1:16" ht="12.75">
      <c r="A125" t="s">
        <v>49</v>
      </c>
      <c s="34" t="s">
        <v>593</v>
      </c>
      <c s="34" t="s">
        <v>761</v>
      </c>
      <c s="35" t="s">
        <v>52</v>
      </c>
      <c s="6" t="s">
        <v>762</v>
      </c>
      <c s="36" t="s">
        <v>54</v>
      </c>
      <c s="37">
        <v>1.9</v>
      </c>
      <c s="36">
        <v>0</v>
      </c>
      <c s="36">
        <f>ROUND(G125*H125,6)</f>
      </c>
      <c r="L125" s="38">
        <v>0</v>
      </c>
      <c s="32">
        <f>ROUND(ROUND(L125,2)*ROUND(G125,3),2)</f>
      </c>
      <c s="36" t="s">
        <v>55</v>
      </c>
      <c>
        <f>(M125*21)/100</f>
      </c>
      <c t="s">
        <v>27</v>
      </c>
    </row>
    <row r="126" spans="1:5" ht="25.5">
      <c r="A126" s="35" t="s">
        <v>56</v>
      </c>
      <c r="E126" s="39" t="s">
        <v>763</v>
      </c>
    </row>
    <row r="127" spans="1:5" ht="51">
      <c r="A127" s="35" t="s">
        <v>57</v>
      </c>
      <c r="E127" s="40" t="s">
        <v>764</v>
      </c>
    </row>
    <row r="128" spans="1:5" ht="25.5">
      <c r="A128" t="s">
        <v>59</v>
      </c>
      <c r="E128" s="39" t="s">
        <v>765</v>
      </c>
    </row>
    <row r="129" spans="1:16" ht="12.75">
      <c r="A129" t="s">
        <v>49</v>
      </c>
      <c s="34" t="s">
        <v>598</v>
      </c>
      <c s="34" t="s">
        <v>766</v>
      </c>
      <c s="35" t="s">
        <v>52</v>
      </c>
      <c s="6" t="s">
        <v>767</v>
      </c>
      <c s="36" t="s">
        <v>54</v>
      </c>
      <c s="37">
        <v>4.2</v>
      </c>
      <c s="36">
        <v>0</v>
      </c>
      <c s="36">
        <f>ROUND(G129*H129,6)</f>
      </c>
      <c r="L129" s="38">
        <v>0</v>
      </c>
      <c s="32">
        <f>ROUND(ROUND(L129,2)*ROUND(G129,3),2)</f>
      </c>
      <c s="36" t="s">
        <v>55</v>
      </c>
      <c>
        <f>(M129*21)/100</f>
      </c>
      <c t="s">
        <v>27</v>
      </c>
    </row>
    <row r="130" spans="1:5" ht="25.5">
      <c r="A130" s="35" t="s">
        <v>56</v>
      </c>
      <c r="E130" s="39" t="s">
        <v>768</v>
      </c>
    </row>
    <row r="131" spans="1:5" ht="51">
      <c r="A131" s="35" t="s">
        <v>57</v>
      </c>
      <c r="E131" s="40" t="s">
        <v>769</v>
      </c>
    </row>
    <row r="132" spans="1:5" ht="25.5">
      <c r="A132" t="s">
        <v>59</v>
      </c>
      <c r="E132" s="39" t="s">
        <v>770</v>
      </c>
    </row>
    <row r="133" spans="1:16" ht="12.75">
      <c r="A133" t="s">
        <v>49</v>
      </c>
      <c s="34" t="s">
        <v>601</v>
      </c>
      <c s="34" t="s">
        <v>771</v>
      </c>
      <c s="35" t="s">
        <v>52</v>
      </c>
      <c s="6" t="s">
        <v>772</v>
      </c>
      <c s="36" t="s">
        <v>226</v>
      </c>
      <c s="37">
        <v>1.805</v>
      </c>
      <c s="36">
        <v>0</v>
      </c>
      <c s="36">
        <f>ROUND(G133*H133,6)</f>
      </c>
      <c r="L133" s="38">
        <v>0</v>
      </c>
      <c s="32">
        <f>ROUND(ROUND(L133,2)*ROUND(G133,3),2)</f>
      </c>
      <c s="36" t="s">
        <v>55</v>
      </c>
      <c>
        <f>(M133*21)/100</f>
      </c>
      <c t="s">
        <v>27</v>
      </c>
    </row>
    <row r="134" spans="1:5" ht="38.25">
      <c r="A134" s="35" t="s">
        <v>56</v>
      </c>
      <c r="E134" s="39" t="s">
        <v>773</v>
      </c>
    </row>
    <row r="135" spans="1:5" ht="51">
      <c r="A135" s="35" t="s">
        <v>57</v>
      </c>
      <c r="E135" s="40" t="s">
        <v>774</v>
      </c>
    </row>
    <row r="136" spans="1:5" ht="63.75">
      <c r="A136" t="s">
        <v>59</v>
      </c>
      <c r="E136" s="39" t="s">
        <v>775</v>
      </c>
    </row>
    <row r="137" spans="1:16" ht="12.75">
      <c r="A137" t="s">
        <v>49</v>
      </c>
      <c s="34" t="s">
        <v>604</v>
      </c>
      <c s="34" t="s">
        <v>776</v>
      </c>
      <c s="35" t="s">
        <v>52</v>
      </c>
      <c s="6" t="s">
        <v>777</v>
      </c>
      <c s="36" t="s">
        <v>121</v>
      </c>
      <c s="37">
        <v>3.78</v>
      </c>
      <c s="36">
        <v>0</v>
      </c>
      <c s="36">
        <f>ROUND(G137*H137,6)</f>
      </c>
      <c r="L137" s="38">
        <v>0</v>
      </c>
      <c s="32">
        <f>ROUND(ROUND(L137,2)*ROUND(G137,3),2)</f>
      </c>
      <c s="36" t="s">
        <v>55</v>
      </c>
      <c>
        <f>(M137*21)/100</f>
      </c>
      <c t="s">
        <v>27</v>
      </c>
    </row>
    <row r="138" spans="1:5" ht="25.5">
      <c r="A138" s="35" t="s">
        <v>56</v>
      </c>
      <c r="E138" s="39" t="s">
        <v>778</v>
      </c>
    </row>
    <row r="139" spans="1:5" ht="51">
      <c r="A139" s="35" t="s">
        <v>57</v>
      </c>
      <c r="E139" s="40" t="s">
        <v>779</v>
      </c>
    </row>
    <row r="140" spans="1:5" ht="114.75">
      <c r="A140" t="s">
        <v>59</v>
      </c>
      <c r="E140" s="39" t="s">
        <v>676</v>
      </c>
    </row>
    <row r="141" spans="1:16" ht="12.75">
      <c r="A141" t="s">
        <v>49</v>
      </c>
      <c s="34" t="s">
        <v>607</v>
      </c>
      <c s="34" t="s">
        <v>672</v>
      </c>
      <c s="35" t="s">
        <v>52</v>
      </c>
      <c s="6" t="s">
        <v>673</v>
      </c>
      <c s="36" t="s">
        <v>121</v>
      </c>
      <c s="37">
        <v>27.53</v>
      </c>
      <c s="36">
        <v>0</v>
      </c>
      <c s="36">
        <f>ROUND(G141*H141,6)</f>
      </c>
      <c r="L141" s="38">
        <v>0</v>
      </c>
      <c s="32">
        <f>ROUND(ROUND(L141,2)*ROUND(G141,3),2)</f>
      </c>
      <c s="36" t="s">
        <v>55</v>
      </c>
      <c>
        <f>(M141*21)/100</f>
      </c>
      <c t="s">
        <v>27</v>
      </c>
    </row>
    <row r="142" spans="1:5" ht="25.5">
      <c r="A142" s="35" t="s">
        <v>56</v>
      </c>
      <c r="E142" s="39" t="s">
        <v>780</v>
      </c>
    </row>
    <row r="143" spans="1:5" ht="51">
      <c r="A143" s="35" t="s">
        <v>57</v>
      </c>
      <c r="E143" s="40" t="s">
        <v>781</v>
      </c>
    </row>
    <row r="144" spans="1:5" ht="114.75">
      <c r="A144" t="s">
        <v>59</v>
      </c>
      <c r="E144" s="39" t="s">
        <v>676</v>
      </c>
    </row>
    <row r="145" spans="1:16" ht="12.75">
      <c r="A145" t="s">
        <v>49</v>
      </c>
      <c s="34" t="s">
        <v>782</v>
      </c>
      <c s="34" t="s">
        <v>677</v>
      </c>
      <c s="35" t="s">
        <v>52</v>
      </c>
      <c s="6" t="s">
        <v>678</v>
      </c>
      <c s="36" t="s">
        <v>121</v>
      </c>
      <c s="37">
        <v>9.98</v>
      </c>
      <c s="36">
        <v>0</v>
      </c>
      <c s="36">
        <f>ROUND(G145*H145,6)</f>
      </c>
      <c r="L145" s="38">
        <v>0</v>
      </c>
      <c s="32">
        <f>ROUND(ROUND(L145,2)*ROUND(G145,3),2)</f>
      </c>
      <c s="36" t="s">
        <v>55</v>
      </c>
      <c>
        <f>(M145*21)/100</f>
      </c>
      <c t="s">
        <v>27</v>
      </c>
    </row>
    <row r="146" spans="1:5" ht="25.5">
      <c r="A146" s="35" t="s">
        <v>56</v>
      </c>
      <c r="E146" s="39" t="s">
        <v>783</v>
      </c>
    </row>
    <row r="147" spans="1:5" ht="51">
      <c r="A147" s="35" t="s">
        <v>57</v>
      </c>
      <c r="E147" s="40" t="s">
        <v>784</v>
      </c>
    </row>
    <row r="148" spans="1:5" ht="114.75">
      <c r="A148" t="s">
        <v>59</v>
      </c>
      <c r="E148" s="39" t="s">
        <v>676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>
  <dimension ref="A1:T7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785</v>
      </c>
      <c s="41">
        <f>Rekapitulace!C27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785</v>
      </c>
      <c r="E4" s="26" t="s">
        <v>786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COUNTIFS(L8:L76,"=0",A8:A76,"P")+COUNTIFS(L8:L76,"",A8:A76,"P")+SUM(Q8:Q76)</f>
      </c>
    </row>
    <row r="8" spans="1:13" ht="12.75">
      <c r="A8" t="s">
        <v>44</v>
      </c>
      <c r="C8" s="28" t="s">
        <v>789</v>
      </c>
      <c r="E8" s="30" t="s">
        <v>788</v>
      </c>
      <c r="J8" s="29">
        <f>0+J9+J30+J47</f>
      </c>
      <c s="29">
        <f>0+K9+K30+K47</f>
      </c>
      <c s="29">
        <f>0+L9+L30+L47</f>
      </c>
      <c s="29">
        <f>0+M9+M30+M47</f>
      </c>
    </row>
    <row r="9" spans="1:13" ht="12.75">
      <c r="A9" t="s">
        <v>46</v>
      </c>
      <c r="C9" s="31" t="s">
        <v>50</v>
      </c>
      <c r="E9" s="33" t="s">
        <v>790</v>
      </c>
      <c r="J9" s="32">
        <f>0</f>
      </c>
      <c s="32">
        <f>0</f>
      </c>
      <c s="32">
        <f>0+L10+L14+L18+L22+L26</f>
      </c>
      <c s="32">
        <f>0+M10+M14+M18+M22+M26</f>
      </c>
    </row>
    <row r="10" spans="1:16" ht="12.75">
      <c r="A10" t="s">
        <v>49</v>
      </c>
      <c s="34" t="s">
        <v>50</v>
      </c>
      <c s="34" t="s">
        <v>119</v>
      </c>
      <c s="35" t="s">
        <v>52</v>
      </c>
      <c s="6" t="s">
        <v>120</v>
      </c>
      <c s="36" t="s">
        <v>121</v>
      </c>
      <c s="37">
        <v>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27</v>
      </c>
    </row>
    <row r="11" spans="1:5" ht="12.75">
      <c r="A11" s="35" t="s">
        <v>56</v>
      </c>
      <c r="E11" s="39" t="s">
        <v>52</v>
      </c>
    </row>
    <row r="12" spans="1:5" ht="51">
      <c r="A12" s="35" t="s">
        <v>57</v>
      </c>
      <c r="E12" s="40" t="s">
        <v>791</v>
      </c>
    </row>
    <row r="13" spans="1:5" ht="12.75">
      <c r="A13" t="s">
        <v>59</v>
      </c>
      <c r="E13" s="39" t="s">
        <v>60</v>
      </c>
    </row>
    <row r="14" spans="1:16" ht="12.75">
      <c r="A14" t="s">
        <v>49</v>
      </c>
      <c s="34" t="s">
        <v>27</v>
      </c>
      <c s="34" t="s">
        <v>124</v>
      </c>
      <c s="35" t="s">
        <v>52</v>
      </c>
      <c s="6" t="s">
        <v>125</v>
      </c>
      <c s="36" t="s">
        <v>121</v>
      </c>
      <c s="37">
        <v>5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55</v>
      </c>
      <c>
        <f>(M14*21)/100</f>
      </c>
      <c t="s">
        <v>27</v>
      </c>
    </row>
    <row r="15" spans="1:5" ht="12.75">
      <c r="A15" s="35" t="s">
        <v>56</v>
      </c>
      <c r="E15" s="39" t="s">
        <v>52</v>
      </c>
    </row>
    <row r="16" spans="1:5" ht="51">
      <c r="A16" s="35" t="s">
        <v>57</v>
      </c>
      <c r="E16" s="40" t="s">
        <v>792</v>
      </c>
    </row>
    <row r="17" spans="1:5" ht="12.75">
      <c r="A17" t="s">
        <v>59</v>
      </c>
      <c r="E17" s="39" t="s">
        <v>60</v>
      </c>
    </row>
    <row r="18" spans="1:16" ht="12.75">
      <c r="A18" t="s">
        <v>49</v>
      </c>
      <c s="34" t="s">
        <v>26</v>
      </c>
      <c s="34" t="s">
        <v>793</v>
      </c>
      <c s="35" t="s">
        <v>52</v>
      </c>
      <c s="6" t="s">
        <v>794</v>
      </c>
      <c s="36" t="s">
        <v>54</v>
      </c>
      <c s="37">
        <v>20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55</v>
      </c>
      <c>
        <f>(M18*21)/100</f>
      </c>
      <c t="s">
        <v>27</v>
      </c>
    </row>
    <row r="19" spans="1:5" ht="12.75">
      <c r="A19" s="35" t="s">
        <v>56</v>
      </c>
      <c r="E19" s="39" t="s">
        <v>52</v>
      </c>
    </row>
    <row r="20" spans="1:5" ht="51">
      <c r="A20" s="35" t="s">
        <v>57</v>
      </c>
      <c r="E20" s="40" t="s">
        <v>795</v>
      </c>
    </row>
    <row r="21" spans="1:5" ht="12.75">
      <c r="A21" t="s">
        <v>59</v>
      </c>
      <c r="E21" s="39" t="s">
        <v>60</v>
      </c>
    </row>
    <row r="22" spans="1:16" ht="12.75">
      <c r="A22" t="s">
        <v>49</v>
      </c>
      <c s="34" t="s">
        <v>67</v>
      </c>
      <c s="34" t="s">
        <v>796</v>
      </c>
      <c s="35" t="s">
        <v>52</v>
      </c>
      <c s="6" t="s">
        <v>797</v>
      </c>
      <c s="36" t="s">
        <v>54</v>
      </c>
      <c s="37">
        <v>20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55</v>
      </c>
      <c>
        <f>(M22*21)/100</f>
      </c>
      <c t="s">
        <v>27</v>
      </c>
    </row>
    <row r="23" spans="1:5" ht="12.75">
      <c r="A23" s="35" t="s">
        <v>56</v>
      </c>
      <c r="E23" s="39" t="s">
        <v>52</v>
      </c>
    </row>
    <row r="24" spans="1:5" ht="51">
      <c r="A24" s="35" t="s">
        <v>57</v>
      </c>
      <c r="E24" s="40" t="s">
        <v>798</v>
      </c>
    </row>
    <row r="25" spans="1:5" ht="12.75">
      <c r="A25" t="s">
        <v>59</v>
      </c>
      <c r="E25" s="39" t="s">
        <v>60</v>
      </c>
    </row>
    <row r="26" spans="1:16" ht="12.75">
      <c r="A26" t="s">
        <v>49</v>
      </c>
      <c s="34" t="s">
        <v>71</v>
      </c>
      <c s="34" t="s">
        <v>128</v>
      </c>
      <c s="35" t="s">
        <v>52</v>
      </c>
      <c s="6" t="s">
        <v>129</v>
      </c>
      <c s="36" t="s">
        <v>54</v>
      </c>
      <c s="37">
        <v>10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55</v>
      </c>
      <c>
        <f>(M26*21)/100</f>
      </c>
      <c t="s">
        <v>27</v>
      </c>
    </row>
    <row r="27" spans="1:5" ht="12.75">
      <c r="A27" s="35" t="s">
        <v>56</v>
      </c>
      <c r="E27" s="39" t="s">
        <v>52</v>
      </c>
    </row>
    <row r="28" spans="1:5" ht="51">
      <c r="A28" s="35" t="s">
        <v>57</v>
      </c>
      <c r="E28" s="40" t="s">
        <v>130</v>
      </c>
    </row>
    <row r="29" spans="1:5" ht="12.75">
      <c r="A29" t="s">
        <v>59</v>
      </c>
      <c r="E29" s="39" t="s">
        <v>60</v>
      </c>
    </row>
    <row r="30" spans="1:13" ht="12.75">
      <c r="A30" t="s">
        <v>46</v>
      </c>
      <c r="C30" s="31" t="s">
        <v>27</v>
      </c>
      <c r="E30" s="33" t="s">
        <v>799</v>
      </c>
      <c r="J30" s="32">
        <f>0</f>
      </c>
      <c s="32">
        <f>0</f>
      </c>
      <c s="32">
        <f>0+L31+L35+L39+L43</f>
      </c>
      <c s="32">
        <f>0+M31+M35+M39+M43</f>
      </c>
    </row>
    <row r="31" spans="1:16" ht="12.75">
      <c r="A31" t="s">
        <v>49</v>
      </c>
      <c s="34" t="s">
        <v>74</v>
      </c>
      <c s="34" t="s">
        <v>119</v>
      </c>
      <c s="35" t="s">
        <v>50</v>
      </c>
      <c s="6" t="s">
        <v>120</v>
      </c>
      <c s="36" t="s">
        <v>121</v>
      </c>
      <c s="37">
        <v>7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55</v>
      </c>
      <c>
        <f>(M31*21)/100</f>
      </c>
      <c t="s">
        <v>27</v>
      </c>
    </row>
    <row r="32" spans="1:5" ht="12.75">
      <c r="A32" s="35" t="s">
        <v>56</v>
      </c>
      <c r="E32" s="39" t="s">
        <v>52</v>
      </c>
    </row>
    <row r="33" spans="1:5" ht="51">
      <c r="A33" s="35" t="s">
        <v>57</v>
      </c>
      <c r="E33" s="40" t="s">
        <v>800</v>
      </c>
    </row>
    <row r="34" spans="1:5" ht="12.75">
      <c r="A34" t="s">
        <v>59</v>
      </c>
      <c r="E34" s="39" t="s">
        <v>60</v>
      </c>
    </row>
    <row r="35" spans="1:16" ht="12.75">
      <c r="A35" t="s">
        <v>49</v>
      </c>
      <c s="34" t="s">
        <v>78</v>
      </c>
      <c s="34" t="s">
        <v>124</v>
      </c>
      <c s="35" t="s">
        <v>50</v>
      </c>
      <c s="6" t="s">
        <v>125</v>
      </c>
      <c s="36" t="s">
        <v>121</v>
      </c>
      <c s="37">
        <v>7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55</v>
      </c>
      <c>
        <f>(M35*21)/100</f>
      </c>
      <c t="s">
        <v>27</v>
      </c>
    </row>
    <row r="36" spans="1:5" ht="12.75">
      <c r="A36" s="35" t="s">
        <v>56</v>
      </c>
      <c r="E36" s="39" t="s">
        <v>52</v>
      </c>
    </row>
    <row r="37" spans="1:5" ht="51">
      <c r="A37" s="35" t="s">
        <v>57</v>
      </c>
      <c r="E37" s="40" t="s">
        <v>801</v>
      </c>
    </row>
    <row r="38" spans="1:5" ht="12.75">
      <c r="A38" t="s">
        <v>59</v>
      </c>
      <c r="E38" s="39" t="s">
        <v>60</v>
      </c>
    </row>
    <row r="39" spans="1:16" ht="12.75">
      <c r="A39" t="s">
        <v>49</v>
      </c>
      <c s="34" t="s">
        <v>82</v>
      </c>
      <c s="34" t="s">
        <v>793</v>
      </c>
      <c s="35" t="s">
        <v>50</v>
      </c>
      <c s="6" t="s">
        <v>794</v>
      </c>
      <c s="36" t="s">
        <v>54</v>
      </c>
      <c s="37">
        <v>20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55</v>
      </c>
      <c>
        <f>(M39*21)/100</f>
      </c>
      <c t="s">
        <v>27</v>
      </c>
    </row>
    <row r="40" spans="1:5" ht="12.75">
      <c r="A40" s="35" t="s">
        <v>56</v>
      </c>
      <c r="E40" s="39" t="s">
        <v>52</v>
      </c>
    </row>
    <row r="41" spans="1:5" ht="51">
      <c r="A41" s="35" t="s">
        <v>57</v>
      </c>
      <c r="E41" s="40" t="s">
        <v>795</v>
      </c>
    </row>
    <row r="42" spans="1:5" ht="12.75">
      <c r="A42" t="s">
        <v>59</v>
      </c>
      <c r="E42" s="39" t="s">
        <v>60</v>
      </c>
    </row>
    <row r="43" spans="1:16" ht="12.75">
      <c r="A43" t="s">
        <v>49</v>
      </c>
      <c s="34" t="s">
        <v>85</v>
      </c>
      <c s="34" t="s">
        <v>128</v>
      </c>
      <c s="35" t="s">
        <v>50</v>
      </c>
      <c s="6" t="s">
        <v>129</v>
      </c>
      <c s="36" t="s">
        <v>54</v>
      </c>
      <c s="37">
        <v>10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55</v>
      </c>
      <c>
        <f>(M43*21)/100</f>
      </c>
      <c t="s">
        <v>27</v>
      </c>
    </row>
    <row r="44" spans="1:5" ht="12.75">
      <c r="A44" s="35" t="s">
        <v>56</v>
      </c>
      <c r="E44" s="39" t="s">
        <v>52</v>
      </c>
    </row>
    <row r="45" spans="1:5" ht="51">
      <c r="A45" s="35" t="s">
        <v>57</v>
      </c>
      <c r="E45" s="40" t="s">
        <v>130</v>
      </c>
    </row>
    <row r="46" spans="1:5" ht="12.75">
      <c r="A46" t="s">
        <v>59</v>
      </c>
      <c r="E46" s="39" t="s">
        <v>60</v>
      </c>
    </row>
    <row r="47" spans="1:13" ht="12.75">
      <c r="A47" t="s">
        <v>46</v>
      </c>
      <c r="C47" s="31" t="s">
        <v>26</v>
      </c>
      <c r="E47" s="33" t="s">
        <v>802</v>
      </c>
      <c r="J47" s="32">
        <f>0</f>
      </c>
      <c s="32">
        <f>0</f>
      </c>
      <c s="32">
        <f>0+L48+L52+L56+L60+L64+L68+L72+L76</f>
      </c>
      <c s="32">
        <f>0+M48+M52+M56+M60+M64+M68+M72+M76</f>
      </c>
    </row>
    <row r="48" spans="1:16" ht="12.75">
      <c r="A48" t="s">
        <v>49</v>
      </c>
      <c s="34" t="s">
        <v>89</v>
      </c>
      <c s="34" t="s">
        <v>119</v>
      </c>
      <c s="35" t="s">
        <v>27</v>
      </c>
      <c s="6" t="s">
        <v>120</v>
      </c>
      <c s="36" t="s">
        <v>121</v>
      </c>
      <c s="37">
        <v>7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55</v>
      </c>
      <c>
        <f>(M48*21)/100</f>
      </c>
      <c t="s">
        <v>27</v>
      </c>
    </row>
    <row r="49" spans="1:5" ht="12.75">
      <c r="A49" s="35" t="s">
        <v>56</v>
      </c>
      <c r="E49" s="39" t="s">
        <v>52</v>
      </c>
    </row>
    <row r="50" spans="1:5" ht="51">
      <c r="A50" s="35" t="s">
        <v>57</v>
      </c>
      <c r="E50" s="40" t="s">
        <v>800</v>
      </c>
    </row>
    <row r="51" spans="1:5" ht="12.75">
      <c r="A51" t="s">
        <v>59</v>
      </c>
      <c r="E51" s="39" t="s">
        <v>60</v>
      </c>
    </row>
    <row r="52" spans="1:16" ht="12.75">
      <c r="A52" t="s">
        <v>49</v>
      </c>
      <c s="34" t="s">
        <v>94</v>
      </c>
      <c s="34" t="s">
        <v>124</v>
      </c>
      <c s="35" t="s">
        <v>27</v>
      </c>
      <c s="6" t="s">
        <v>125</v>
      </c>
      <c s="36" t="s">
        <v>121</v>
      </c>
      <c s="37">
        <v>7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55</v>
      </c>
      <c>
        <f>(M52*21)/100</f>
      </c>
      <c t="s">
        <v>27</v>
      </c>
    </row>
    <row r="53" spans="1:5" ht="12.75">
      <c r="A53" s="35" t="s">
        <v>56</v>
      </c>
      <c r="E53" s="39" t="s">
        <v>52</v>
      </c>
    </row>
    <row r="54" spans="1:5" ht="51">
      <c r="A54" s="35" t="s">
        <v>57</v>
      </c>
      <c r="E54" s="40" t="s">
        <v>801</v>
      </c>
    </row>
    <row r="55" spans="1:5" ht="12.75">
      <c r="A55" t="s">
        <v>59</v>
      </c>
      <c r="E55" s="39" t="s">
        <v>60</v>
      </c>
    </row>
    <row r="56" spans="1:16" ht="12.75">
      <c r="A56" t="s">
        <v>49</v>
      </c>
      <c s="34" t="s">
        <v>98</v>
      </c>
      <c s="34" t="s">
        <v>793</v>
      </c>
      <c s="35" t="s">
        <v>27</v>
      </c>
      <c s="6" t="s">
        <v>794</v>
      </c>
      <c s="36" t="s">
        <v>54</v>
      </c>
      <c s="37">
        <v>10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55</v>
      </c>
      <c>
        <f>(M56*21)/100</f>
      </c>
      <c t="s">
        <v>27</v>
      </c>
    </row>
    <row r="57" spans="1:5" ht="12.75">
      <c r="A57" s="35" t="s">
        <v>56</v>
      </c>
      <c r="E57" s="39" t="s">
        <v>52</v>
      </c>
    </row>
    <row r="58" spans="1:5" ht="51">
      <c r="A58" s="35" t="s">
        <v>57</v>
      </c>
      <c r="E58" s="40" t="s">
        <v>803</v>
      </c>
    </row>
    <row r="59" spans="1:5" ht="12.75">
      <c r="A59" t="s">
        <v>59</v>
      </c>
      <c r="E59" s="39" t="s">
        <v>60</v>
      </c>
    </row>
    <row r="60" spans="1:16" ht="12.75">
      <c r="A60" t="s">
        <v>49</v>
      </c>
      <c s="34" t="s">
        <v>104</v>
      </c>
      <c s="34" t="s">
        <v>796</v>
      </c>
      <c s="35" t="s">
        <v>50</v>
      </c>
      <c s="6" t="s">
        <v>797</v>
      </c>
      <c s="36" t="s">
        <v>54</v>
      </c>
      <c s="37">
        <v>10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55</v>
      </c>
      <c>
        <f>(M60*21)/100</f>
      </c>
      <c t="s">
        <v>27</v>
      </c>
    </row>
    <row r="61" spans="1:5" ht="12.75">
      <c r="A61" s="35" t="s">
        <v>56</v>
      </c>
      <c r="E61" s="39" t="s">
        <v>52</v>
      </c>
    </row>
    <row r="62" spans="1:5" ht="51">
      <c r="A62" s="35" t="s">
        <v>57</v>
      </c>
      <c r="E62" s="40" t="s">
        <v>804</v>
      </c>
    </row>
    <row r="63" spans="1:5" ht="12.75">
      <c r="A63" t="s">
        <v>59</v>
      </c>
      <c r="E63" s="39" t="s">
        <v>60</v>
      </c>
    </row>
    <row r="64" spans="1:16" ht="12.75">
      <c r="A64" t="s">
        <v>49</v>
      </c>
      <c s="34" t="s">
        <v>108</v>
      </c>
      <c s="34" t="s">
        <v>128</v>
      </c>
      <c s="35" t="s">
        <v>27</v>
      </c>
      <c s="6" t="s">
        <v>129</v>
      </c>
      <c s="36" t="s">
        <v>54</v>
      </c>
      <c s="37">
        <v>10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55</v>
      </c>
      <c>
        <f>(M64*21)/100</f>
      </c>
      <c t="s">
        <v>27</v>
      </c>
    </row>
    <row r="65" spans="1:5" ht="12.75">
      <c r="A65" s="35" t="s">
        <v>56</v>
      </c>
      <c r="E65" s="39" t="s">
        <v>52</v>
      </c>
    </row>
    <row r="66" spans="1:5" ht="51">
      <c r="A66" s="35" t="s">
        <v>57</v>
      </c>
      <c r="E66" s="40" t="s">
        <v>130</v>
      </c>
    </row>
    <row r="67" spans="1:5" ht="12.75">
      <c r="A67" t="s">
        <v>59</v>
      </c>
      <c r="E67" s="39" t="s">
        <v>60</v>
      </c>
    </row>
    <row r="68" spans="1:16" ht="12.75">
      <c r="A68" t="s">
        <v>49</v>
      </c>
      <c s="34" t="s">
        <v>113</v>
      </c>
      <c s="34" t="s">
        <v>132</v>
      </c>
      <c s="35" t="s">
        <v>52</v>
      </c>
      <c s="6" t="s">
        <v>133</v>
      </c>
      <c s="36" t="s">
        <v>65</v>
      </c>
      <c s="37">
        <v>2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55</v>
      </c>
      <c>
        <f>(M68*21)/100</f>
      </c>
      <c t="s">
        <v>27</v>
      </c>
    </row>
    <row r="69" spans="1:5" ht="12.75">
      <c r="A69" s="35" t="s">
        <v>56</v>
      </c>
      <c r="E69" s="39" t="s">
        <v>52</v>
      </c>
    </row>
    <row r="70" spans="1:5" ht="51">
      <c r="A70" s="35" t="s">
        <v>57</v>
      </c>
      <c r="E70" s="40" t="s">
        <v>805</v>
      </c>
    </row>
    <row r="71" spans="1:5" ht="12.75">
      <c r="A71" t="s">
        <v>59</v>
      </c>
      <c r="E71" s="39" t="s">
        <v>60</v>
      </c>
    </row>
    <row r="72" spans="1:16" ht="12.75">
      <c r="A72" t="s">
        <v>49</v>
      </c>
      <c s="34" t="s">
        <v>118</v>
      </c>
      <c s="34" t="s">
        <v>806</v>
      </c>
      <c s="35" t="s">
        <v>52</v>
      </c>
      <c s="6" t="s">
        <v>807</v>
      </c>
      <c s="36" t="s">
        <v>808</v>
      </c>
      <c s="37">
        <v>0.15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55</v>
      </c>
      <c>
        <f>(M72*21)/100</f>
      </c>
      <c t="s">
        <v>27</v>
      </c>
    </row>
    <row r="73" spans="1:5" ht="12.75">
      <c r="A73" s="35" t="s">
        <v>56</v>
      </c>
      <c r="E73" s="39" t="s">
        <v>52</v>
      </c>
    </row>
    <row r="74" spans="1:5" ht="51">
      <c r="A74" s="35" t="s">
        <v>57</v>
      </c>
      <c r="E74" s="40" t="s">
        <v>809</v>
      </c>
    </row>
    <row r="75" spans="1:5" ht="12.75">
      <c r="A75" t="s">
        <v>59</v>
      </c>
      <c r="E75" s="39" t="s">
        <v>60</v>
      </c>
    </row>
    <row r="76" spans="1:16" ht="25.5">
      <c r="A76" t="s">
        <v>49</v>
      </c>
      <c s="34" t="s">
        <v>123</v>
      </c>
      <c s="34" t="s">
        <v>136</v>
      </c>
      <c s="35" t="s">
        <v>52</v>
      </c>
      <c s="6" t="s">
        <v>137</v>
      </c>
      <c s="36" t="s">
        <v>65</v>
      </c>
      <c s="37">
        <v>4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55</v>
      </c>
      <c>
        <f>(M76*21)/100</f>
      </c>
      <c t="s">
        <v>27</v>
      </c>
    </row>
    <row r="77" spans="1:5" ht="12.75">
      <c r="A77" s="35" t="s">
        <v>56</v>
      </c>
      <c r="E77" s="39" t="s">
        <v>52</v>
      </c>
    </row>
    <row r="78" spans="1:5" ht="51">
      <c r="A78" s="35" t="s">
        <v>57</v>
      </c>
      <c r="E78" s="40" t="s">
        <v>810</v>
      </c>
    </row>
    <row r="79" spans="1:5" ht="12.75">
      <c r="A79" t="s">
        <v>59</v>
      </c>
      <c r="E79" s="39" t="s">
        <v>60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>
  <dimension ref="A1:T1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811</v>
      </c>
      <c s="41">
        <f>Rekapitulace!C29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811</v>
      </c>
      <c r="E4" s="26" t="s">
        <v>812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COUNTIFS(L8:L15,"=0",A8:A15,"P")+COUNTIFS(L8:L15,"",A8:A15,"P")+SUM(Q8:Q15)</f>
      </c>
    </row>
    <row r="8" spans="1:13" ht="12.75">
      <c r="A8" t="s">
        <v>44</v>
      </c>
      <c r="C8" s="28" t="s">
        <v>815</v>
      </c>
      <c r="E8" s="30" t="s">
        <v>814</v>
      </c>
      <c r="J8" s="29">
        <f>0+J9+J14</f>
      </c>
      <c s="29">
        <f>0+K9+K14</f>
      </c>
      <c s="29">
        <f>0+L9+L14</f>
      </c>
      <c s="29">
        <f>0+M9+M14</f>
      </c>
    </row>
    <row r="9" spans="1:13" ht="12.75">
      <c r="A9" t="s">
        <v>46</v>
      </c>
      <c r="C9" s="31" t="s">
        <v>47</v>
      </c>
      <c r="E9" s="33" t="s">
        <v>204</v>
      </c>
      <c r="J9" s="32">
        <f>0</f>
      </c>
      <c s="32">
        <f>0</f>
      </c>
      <c s="32">
        <f>0+L10</f>
      </c>
      <c s="32">
        <f>0+M10</f>
      </c>
    </row>
    <row r="10" spans="1:16" ht="38.25">
      <c r="A10" t="s">
        <v>49</v>
      </c>
      <c s="34" t="s">
        <v>50</v>
      </c>
      <c s="34" t="s">
        <v>692</v>
      </c>
      <c s="35" t="s">
        <v>693</v>
      </c>
      <c s="6" t="s">
        <v>816</v>
      </c>
      <c s="36" t="s">
        <v>214</v>
      </c>
      <c s="37">
        <v>3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101</v>
      </c>
      <c>
        <f>(M10*21)/100</f>
      </c>
      <c t="s">
        <v>27</v>
      </c>
    </row>
    <row r="11" spans="1:5" ht="25.5">
      <c r="A11" s="35" t="s">
        <v>56</v>
      </c>
      <c r="E11" s="39" t="s">
        <v>215</v>
      </c>
    </row>
    <row r="12" spans="1:5" ht="38.25">
      <c r="A12" s="35" t="s">
        <v>57</v>
      </c>
      <c r="E12" s="40" t="s">
        <v>817</v>
      </c>
    </row>
    <row r="13" spans="1:5" ht="153">
      <c r="A13" t="s">
        <v>59</v>
      </c>
      <c r="E13" s="39" t="s">
        <v>818</v>
      </c>
    </row>
    <row r="14" spans="1:13" ht="12.75">
      <c r="A14" t="s">
        <v>46</v>
      </c>
      <c r="C14" s="31" t="s">
        <v>50</v>
      </c>
      <c r="E14" s="33" t="s">
        <v>223</v>
      </c>
      <c r="J14" s="32">
        <f>0</f>
      </c>
      <c s="32">
        <f>0</f>
      </c>
      <c s="32">
        <f>0+L15</f>
      </c>
      <c s="32">
        <f>0+M15</f>
      </c>
    </row>
    <row r="15" spans="1:16" ht="25.5">
      <c r="A15" t="s">
        <v>49</v>
      </c>
      <c s="34" t="s">
        <v>27</v>
      </c>
      <c s="34" t="s">
        <v>819</v>
      </c>
      <c s="35" t="s">
        <v>52</v>
      </c>
      <c s="6" t="s">
        <v>820</v>
      </c>
      <c s="36" t="s">
        <v>226</v>
      </c>
      <c s="37">
        <v>25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101</v>
      </c>
      <c>
        <f>(M15*21)/100</f>
      </c>
      <c t="s">
        <v>27</v>
      </c>
    </row>
    <row r="16" spans="1:5" ht="12.75">
      <c r="A16" s="35" t="s">
        <v>56</v>
      </c>
      <c r="E16" s="39" t="s">
        <v>821</v>
      </c>
    </row>
    <row r="17" spans="1:5" ht="25.5">
      <c r="A17" s="35" t="s">
        <v>57</v>
      </c>
      <c r="E17" s="40" t="s">
        <v>822</v>
      </c>
    </row>
    <row r="18" spans="1:5" ht="38.25">
      <c r="A18" t="s">
        <v>59</v>
      </c>
      <c r="E18" s="39" t="s">
        <v>823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>
  <dimension ref="A1:T5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824</v>
      </c>
      <c s="41">
        <f>Rekapitulace!C31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824</v>
      </c>
      <c r="E4" s="26" t="s">
        <v>825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COUNTIFS(L8:L51,"=0",A8:A51,"P")+COUNTIFS(L8:L51,"",A8:A51,"P")+SUM(Q8:Q51)</f>
      </c>
    </row>
    <row r="8" spans="1:13" ht="12.75">
      <c r="A8" t="s">
        <v>44</v>
      </c>
      <c r="C8" s="28" t="s">
        <v>827</v>
      </c>
      <c r="E8" s="30" t="s">
        <v>825</v>
      </c>
      <c r="J8" s="29">
        <f>0+J9+J22</f>
      </c>
      <c s="29">
        <f>0+K9+K22</f>
      </c>
      <c s="29">
        <f>0+L9+L22</f>
      </c>
      <c s="29">
        <f>0+M9+M22</f>
      </c>
    </row>
    <row r="9" spans="1:13" ht="12.75">
      <c r="A9" t="s">
        <v>46</v>
      </c>
      <c r="C9" s="31" t="s">
        <v>50</v>
      </c>
      <c r="E9" s="33" t="s">
        <v>828</v>
      </c>
      <c r="J9" s="32">
        <f>0</f>
      </c>
      <c s="32">
        <f>0</f>
      </c>
      <c s="32">
        <f>0+L10+L14+L18</f>
      </c>
      <c s="32">
        <f>0+M10+M14+M18</f>
      </c>
    </row>
    <row r="10" spans="1:16" ht="12.75">
      <c r="A10" t="s">
        <v>49</v>
      </c>
      <c s="34" t="s">
        <v>50</v>
      </c>
      <c s="34" t="s">
        <v>829</v>
      </c>
      <c s="35" t="s">
        <v>52</v>
      </c>
      <c s="6" t="s">
        <v>830</v>
      </c>
      <c s="36" t="s">
        <v>207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101</v>
      </c>
      <c>
        <f>(M10*21)/100</f>
      </c>
      <c t="s">
        <v>27</v>
      </c>
    </row>
    <row r="11" spans="1:5" ht="12.75">
      <c r="A11" s="35" t="s">
        <v>56</v>
      </c>
      <c r="E11" s="39" t="s">
        <v>831</v>
      </c>
    </row>
    <row r="12" spans="1:5" ht="25.5">
      <c r="A12" s="35" t="s">
        <v>57</v>
      </c>
      <c r="E12" s="40" t="s">
        <v>832</v>
      </c>
    </row>
    <row r="13" spans="1:5" ht="140.25">
      <c r="A13" t="s">
        <v>59</v>
      </c>
      <c r="E13" s="39" t="s">
        <v>833</v>
      </c>
    </row>
    <row r="14" spans="1:16" ht="12.75">
      <c r="A14" t="s">
        <v>49</v>
      </c>
      <c s="34" t="s">
        <v>27</v>
      </c>
      <c s="34" t="s">
        <v>834</v>
      </c>
      <c s="35" t="s">
        <v>52</v>
      </c>
      <c s="6" t="s">
        <v>835</v>
      </c>
      <c s="36" t="s">
        <v>207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101</v>
      </c>
      <c>
        <f>(M14*21)/100</f>
      </c>
      <c t="s">
        <v>27</v>
      </c>
    </row>
    <row r="15" spans="1:5" ht="12.75">
      <c r="A15" s="35" t="s">
        <v>56</v>
      </c>
      <c r="E15" s="39" t="s">
        <v>831</v>
      </c>
    </row>
    <row r="16" spans="1:5" ht="25.5">
      <c r="A16" s="35" t="s">
        <v>57</v>
      </c>
      <c r="E16" s="40" t="s">
        <v>832</v>
      </c>
    </row>
    <row r="17" spans="1:5" ht="89.25">
      <c r="A17" t="s">
        <v>59</v>
      </c>
      <c r="E17" s="39" t="s">
        <v>836</v>
      </c>
    </row>
    <row r="18" spans="1:16" ht="12.75">
      <c r="A18" t="s">
        <v>49</v>
      </c>
      <c s="34" t="s">
        <v>26</v>
      </c>
      <c s="34" t="s">
        <v>837</v>
      </c>
      <c s="35" t="s">
        <v>52</v>
      </c>
      <c s="6" t="s">
        <v>838</v>
      </c>
      <c s="36" t="s">
        <v>207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101</v>
      </c>
      <c>
        <f>(M18*21)/100</f>
      </c>
      <c t="s">
        <v>27</v>
      </c>
    </row>
    <row r="19" spans="1:5" ht="12.75">
      <c r="A19" s="35" t="s">
        <v>56</v>
      </c>
      <c r="E19" s="39" t="s">
        <v>838</v>
      </c>
    </row>
    <row r="20" spans="1:5" ht="25.5">
      <c r="A20" s="35" t="s">
        <v>57</v>
      </c>
      <c r="E20" s="40" t="s">
        <v>832</v>
      </c>
    </row>
    <row r="21" spans="1:5" ht="89.25">
      <c r="A21" t="s">
        <v>59</v>
      </c>
      <c r="E21" s="39" t="s">
        <v>839</v>
      </c>
    </row>
    <row r="22" spans="1:13" ht="12.75">
      <c r="A22" t="s">
        <v>46</v>
      </c>
      <c r="C22" s="31" t="s">
        <v>27</v>
      </c>
      <c r="E22" s="33" t="s">
        <v>840</v>
      </c>
      <c r="J22" s="32">
        <f>0</f>
      </c>
      <c s="32">
        <f>0</f>
      </c>
      <c s="32">
        <f>0+L23+L27+L31+L35+L39+L43+L47+L51</f>
      </c>
      <c s="32">
        <f>0+M23+M27+M31+M35+M39+M43+M47+M51</f>
      </c>
    </row>
    <row r="23" spans="1:16" ht="12.75">
      <c r="A23" t="s">
        <v>49</v>
      </c>
      <c s="34" t="s">
        <v>67</v>
      </c>
      <c s="34" t="s">
        <v>841</v>
      </c>
      <c s="35" t="s">
        <v>52</v>
      </c>
      <c s="6" t="s">
        <v>842</v>
      </c>
      <c s="36" t="s">
        <v>207</v>
      </c>
      <c s="37">
        <v>1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101</v>
      </c>
      <c>
        <f>(M23*21)/100</f>
      </c>
      <c t="s">
        <v>27</v>
      </c>
    </row>
    <row r="24" spans="1:5" ht="12.75">
      <c r="A24" s="35" t="s">
        <v>56</v>
      </c>
      <c r="E24" s="39" t="s">
        <v>843</v>
      </c>
    </row>
    <row r="25" spans="1:5" ht="25.5">
      <c r="A25" s="35" t="s">
        <v>57</v>
      </c>
      <c r="E25" s="40" t="s">
        <v>832</v>
      </c>
    </row>
    <row r="26" spans="1:5" ht="89.25">
      <c r="A26" t="s">
        <v>59</v>
      </c>
      <c r="E26" s="39" t="s">
        <v>844</v>
      </c>
    </row>
    <row r="27" spans="1:16" ht="12.75">
      <c r="A27" t="s">
        <v>49</v>
      </c>
      <c s="34" t="s">
        <v>71</v>
      </c>
      <c s="34" t="s">
        <v>845</v>
      </c>
      <c s="35" t="s">
        <v>52</v>
      </c>
      <c s="6" t="s">
        <v>846</v>
      </c>
      <c s="36" t="s">
        <v>207</v>
      </c>
      <c s="37">
        <v>1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101</v>
      </c>
      <c>
        <f>(M27*21)/100</f>
      </c>
      <c t="s">
        <v>27</v>
      </c>
    </row>
    <row r="28" spans="1:5" ht="12.75">
      <c r="A28" s="35" t="s">
        <v>56</v>
      </c>
      <c r="E28" s="39" t="s">
        <v>847</v>
      </c>
    </row>
    <row r="29" spans="1:5" ht="25.5">
      <c r="A29" s="35" t="s">
        <v>57</v>
      </c>
      <c r="E29" s="40" t="s">
        <v>832</v>
      </c>
    </row>
    <row r="30" spans="1:5" ht="76.5">
      <c r="A30" t="s">
        <v>59</v>
      </c>
      <c r="E30" s="39" t="s">
        <v>848</v>
      </c>
    </row>
    <row r="31" spans="1:16" ht="12.75">
      <c r="A31" t="s">
        <v>49</v>
      </c>
      <c s="34" t="s">
        <v>74</v>
      </c>
      <c s="34" t="s">
        <v>849</v>
      </c>
      <c s="35" t="s">
        <v>52</v>
      </c>
      <c s="6" t="s">
        <v>850</v>
      </c>
      <c s="36" t="s">
        <v>207</v>
      </c>
      <c s="37">
        <v>1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101</v>
      </c>
      <c>
        <f>(M31*21)/100</f>
      </c>
      <c t="s">
        <v>27</v>
      </c>
    </row>
    <row r="32" spans="1:5" ht="25.5">
      <c r="A32" s="35" t="s">
        <v>56</v>
      </c>
      <c r="E32" s="39" t="s">
        <v>851</v>
      </c>
    </row>
    <row r="33" spans="1:5" ht="25.5">
      <c r="A33" s="35" t="s">
        <v>57</v>
      </c>
      <c r="E33" s="40" t="s">
        <v>832</v>
      </c>
    </row>
    <row r="34" spans="1:5" ht="127.5">
      <c r="A34" t="s">
        <v>59</v>
      </c>
      <c r="E34" s="39" t="s">
        <v>852</v>
      </c>
    </row>
    <row r="35" spans="1:16" ht="12.75">
      <c r="A35" t="s">
        <v>49</v>
      </c>
      <c s="34" t="s">
        <v>78</v>
      </c>
      <c s="34" t="s">
        <v>853</v>
      </c>
      <c s="35" t="s">
        <v>52</v>
      </c>
      <c s="6" t="s">
        <v>854</v>
      </c>
      <c s="36" t="s">
        <v>65</v>
      </c>
      <c s="37">
        <v>1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101</v>
      </c>
      <c>
        <f>(M35*21)/100</f>
      </c>
      <c t="s">
        <v>27</v>
      </c>
    </row>
    <row r="36" spans="1:5" ht="12.75">
      <c r="A36" s="35" t="s">
        <v>56</v>
      </c>
      <c r="E36" s="39" t="s">
        <v>855</v>
      </c>
    </row>
    <row r="37" spans="1:5" ht="25.5">
      <c r="A37" s="35" t="s">
        <v>57</v>
      </c>
      <c r="E37" s="40" t="s">
        <v>832</v>
      </c>
    </row>
    <row r="38" spans="1:5" ht="12.75">
      <c r="A38" t="s">
        <v>59</v>
      </c>
      <c r="E38" s="39" t="s">
        <v>52</v>
      </c>
    </row>
    <row r="39" spans="1:16" ht="12.75">
      <c r="A39" t="s">
        <v>49</v>
      </c>
      <c s="34" t="s">
        <v>82</v>
      </c>
      <c s="34" t="s">
        <v>856</v>
      </c>
      <c s="35" t="s">
        <v>52</v>
      </c>
      <c s="6" t="s">
        <v>857</v>
      </c>
      <c s="36" t="s">
        <v>207</v>
      </c>
      <c s="37">
        <v>1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101</v>
      </c>
      <c>
        <f>(M39*21)/100</f>
      </c>
      <c t="s">
        <v>27</v>
      </c>
    </row>
    <row r="40" spans="1:5" ht="12.75">
      <c r="A40" s="35" t="s">
        <v>56</v>
      </c>
      <c r="E40" s="39" t="s">
        <v>858</v>
      </c>
    </row>
    <row r="41" spans="1:5" ht="25.5">
      <c r="A41" s="35" t="s">
        <v>57</v>
      </c>
      <c r="E41" s="40" t="s">
        <v>832</v>
      </c>
    </row>
    <row r="42" spans="1:5" ht="102">
      <c r="A42" t="s">
        <v>59</v>
      </c>
      <c r="E42" s="39" t="s">
        <v>859</v>
      </c>
    </row>
    <row r="43" spans="1:16" ht="12.75">
      <c r="A43" t="s">
        <v>49</v>
      </c>
      <c s="34" t="s">
        <v>85</v>
      </c>
      <c s="34" t="s">
        <v>860</v>
      </c>
      <c s="35" t="s">
        <v>52</v>
      </c>
      <c s="6" t="s">
        <v>861</v>
      </c>
      <c s="36" t="s">
        <v>207</v>
      </c>
      <c s="37">
        <v>1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101</v>
      </c>
      <c>
        <f>(M43*21)/100</f>
      </c>
      <c t="s">
        <v>27</v>
      </c>
    </row>
    <row r="44" spans="1:5" ht="25.5">
      <c r="A44" s="35" t="s">
        <v>56</v>
      </c>
      <c r="E44" s="39" t="s">
        <v>862</v>
      </c>
    </row>
    <row r="45" spans="1:5" ht="25.5">
      <c r="A45" s="35" t="s">
        <v>57</v>
      </c>
      <c r="E45" s="40" t="s">
        <v>832</v>
      </c>
    </row>
    <row r="46" spans="1:5" ht="63.75">
      <c r="A46" t="s">
        <v>59</v>
      </c>
      <c r="E46" s="39" t="s">
        <v>863</v>
      </c>
    </row>
    <row r="47" spans="1:16" ht="12.75">
      <c r="A47" t="s">
        <v>49</v>
      </c>
      <c s="34" t="s">
        <v>89</v>
      </c>
      <c s="34" t="s">
        <v>864</v>
      </c>
      <c s="35" t="s">
        <v>52</v>
      </c>
      <c s="6" t="s">
        <v>865</v>
      </c>
      <c s="36" t="s">
        <v>207</v>
      </c>
      <c s="37">
        <v>1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101</v>
      </c>
      <c>
        <f>(M47*21)/100</f>
      </c>
      <c t="s">
        <v>27</v>
      </c>
    </row>
    <row r="48" spans="1:5" ht="12.75">
      <c r="A48" s="35" t="s">
        <v>56</v>
      </c>
      <c r="E48" s="39" t="s">
        <v>865</v>
      </c>
    </row>
    <row r="49" spans="1:5" ht="25.5">
      <c r="A49" s="35" t="s">
        <v>57</v>
      </c>
      <c r="E49" s="40" t="s">
        <v>866</v>
      </c>
    </row>
    <row r="50" spans="1:5" ht="127.5">
      <c r="A50" t="s">
        <v>59</v>
      </c>
      <c r="E50" s="39" t="s">
        <v>867</v>
      </c>
    </row>
    <row r="51" spans="1:16" ht="12.75">
      <c r="A51" t="s">
        <v>49</v>
      </c>
      <c s="34" t="s">
        <v>94</v>
      </c>
      <c s="34" t="s">
        <v>868</v>
      </c>
      <c s="35" t="s">
        <v>52</v>
      </c>
      <c s="6" t="s">
        <v>869</v>
      </c>
      <c s="36" t="s">
        <v>207</v>
      </c>
      <c s="37">
        <v>1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101</v>
      </c>
      <c>
        <f>(M51*21)/100</f>
      </c>
      <c t="s">
        <v>27</v>
      </c>
    </row>
    <row r="52" spans="1:5" ht="12.75">
      <c r="A52" s="35" t="s">
        <v>56</v>
      </c>
      <c r="E52" s="39" t="s">
        <v>870</v>
      </c>
    </row>
    <row r="53" spans="1:5" ht="25.5">
      <c r="A53" s="35" t="s">
        <v>57</v>
      </c>
      <c r="E53" s="40" t="s">
        <v>866</v>
      </c>
    </row>
    <row r="54" spans="1:5" ht="76.5">
      <c r="A54" t="s">
        <v>59</v>
      </c>
      <c r="E54" s="39" t="s">
        <v>871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9.xml><?xml version="1.0" encoding="utf-8"?>
<worksheet xmlns="http://schemas.openxmlformats.org/spreadsheetml/2006/main" xmlns:r="http://schemas.openxmlformats.org/officeDocument/2006/relationships">
  <dimension ref="A1:T5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872</v>
      </c>
      <c s="41">
        <f>Rekapitulace!C33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872</v>
      </c>
      <c r="E4" s="26" t="s">
        <v>873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COUNTIFS(L8:L54,"=0",A8:A54,"P")+COUNTIFS(L8:L54,"",A8:A54,"P")+SUM(Q8:Q54)</f>
      </c>
    </row>
    <row r="8" spans="1:13" ht="12.75">
      <c r="A8" t="s">
        <v>44</v>
      </c>
      <c r="C8" s="28" t="s">
        <v>876</v>
      </c>
      <c r="E8" s="30" t="s">
        <v>875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46</v>
      </c>
      <c r="C9" s="31" t="s">
        <v>440</v>
      </c>
      <c r="E9" s="33" t="s">
        <v>877</v>
      </c>
      <c r="J9" s="32">
        <f>0</f>
      </c>
      <c s="32">
        <f>0</f>
      </c>
      <c s="32">
        <f>0+L10+L14+L18+L22+L26+L30+L34+L38+L42+L46+L50+L54</f>
      </c>
      <c s="32">
        <f>0+M10+M14+M18+M22+M26+M30+M34+M38+M42+M46+M50+M54</f>
      </c>
    </row>
    <row r="10" spans="1:16" ht="38.25">
      <c r="A10" t="s">
        <v>49</v>
      </c>
      <c s="34" t="s">
        <v>50</v>
      </c>
      <c s="34" t="s">
        <v>319</v>
      </c>
      <c s="35" t="s">
        <v>320</v>
      </c>
      <c s="6" t="s">
        <v>878</v>
      </c>
      <c s="36" t="s">
        <v>214</v>
      </c>
      <c s="37">
        <v>1404.729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101</v>
      </c>
      <c>
        <f>(M10*21)/100</f>
      </c>
      <c t="s">
        <v>27</v>
      </c>
    </row>
    <row r="11" spans="1:5" ht="12.75">
      <c r="A11" s="35" t="s">
        <v>56</v>
      </c>
      <c r="E11" s="39" t="s">
        <v>52</v>
      </c>
    </row>
    <row r="12" spans="1:5" ht="38.25">
      <c r="A12" s="35" t="s">
        <v>57</v>
      </c>
      <c r="E12" s="40" t="s">
        <v>879</v>
      </c>
    </row>
    <row r="13" spans="1:5" ht="140.25">
      <c r="A13" t="s">
        <v>59</v>
      </c>
      <c r="E13" s="39" t="s">
        <v>880</v>
      </c>
    </row>
    <row r="14" spans="1:16" ht="38.25">
      <c r="A14" t="s">
        <v>49</v>
      </c>
      <c s="34" t="s">
        <v>27</v>
      </c>
      <c s="34" t="s">
        <v>279</v>
      </c>
      <c s="35" t="s">
        <v>280</v>
      </c>
      <c s="6" t="s">
        <v>881</v>
      </c>
      <c s="36" t="s">
        <v>214</v>
      </c>
      <c s="37">
        <v>2.376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101</v>
      </c>
      <c>
        <f>(M14*21)/100</f>
      </c>
      <c t="s">
        <v>27</v>
      </c>
    </row>
    <row r="15" spans="1:5" ht="12.75">
      <c r="A15" s="35" t="s">
        <v>56</v>
      </c>
      <c r="E15" s="39" t="s">
        <v>52</v>
      </c>
    </row>
    <row r="16" spans="1:5" ht="51">
      <c r="A16" s="35" t="s">
        <v>57</v>
      </c>
      <c r="E16" s="40" t="s">
        <v>882</v>
      </c>
    </row>
    <row r="17" spans="1:5" ht="140.25">
      <c r="A17" t="s">
        <v>59</v>
      </c>
      <c r="E17" s="39" t="s">
        <v>880</v>
      </c>
    </row>
    <row r="18" spans="1:16" ht="38.25">
      <c r="A18" t="s">
        <v>49</v>
      </c>
      <c s="34" t="s">
        <v>26</v>
      </c>
      <c s="34" t="s">
        <v>445</v>
      </c>
      <c s="35" t="s">
        <v>446</v>
      </c>
      <c s="6" t="s">
        <v>883</v>
      </c>
      <c s="36" t="s">
        <v>214</v>
      </c>
      <c s="37">
        <v>74.948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101</v>
      </c>
      <c>
        <f>(M18*21)/100</f>
      </c>
      <c t="s">
        <v>27</v>
      </c>
    </row>
    <row r="19" spans="1:5" ht="12.75">
      <c r="A19" s="35" t="s">
        <v>56</v>
      </c>
      <c r="E19" s="39" t="s">
        <v>884</v>
      </c>
    </row>
    <row r="20" spans="1:5" ht="38.25">
      <c r="A20" s="35" t="s">
        <v>57</v>
      </c>
      <c r="E20" s="40" t="s">
        <v>885</v>
      </c>
    </row>
    <row r="21" spans="1:5" ht="140.25">
      <c r="A21" t="s">
        <v>59</v>
      </c>
      <c r="E21" s="39" t="s">
        <v>880</v>
      </c>
    </row>
    <row r="22" spans="1:16" ht="38.25">
      <c r="A22" t="s">
        <v>49</v>
      </c>
      <c s="34" t="s">
        <v>67</v>
      </c>
      <c s="34" t="s">
        <v>445</v>
      </c>
      <c s="35" t="s">
        <v>451</v>
      </c>
      <c s="6" t="s">
        <v>883</v>
      </c>
      <c s="36" t="s">
        <v>214</v>
      </c>
      <c s="37">
        <v>165.084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101</v>
      </c>
      <c>
        <f>(M22*21)/100</f>
      </c>
      <c t="s">
        <v>27</v>
      </c>
    </row>
    <row r="23" spans="1:5" ht="12.75">
      <c r="A23" s="35" t="s">
        <v>56</v>
      </c>
      <c r="E23" s="39" t="s">
        <v>886</v>
      </c>
    </row>
    <row r="24" spans="1:5" ht="38.25">
      <c r="A24" s="35" t="s">
        <v>57</v>
      </c>
      <c r="E24" s="40" t="s">
        <v>887</v>
      </c>
    </row>
    <row r="25" spans="1:5" ht="140.25">
      <c r="A25" t="s">
        <v>59</v>
      </c>
      <c r="E25" s="39" t="s">
        <v>880</v>
      </c>
    </row>
    <row r="26" spans="1:16" ht="38.25">
      <c r="A26" t="s">
        <v>49</v>
      </c>
      <c s="34" t="s">
        <v>71</v>
      </c>
      <c s="34" t="s">
        <v>211</v>
      </c>
      <c s="35" t="s">
        <v>212</v>
      </c>
      <c s="6" t="s">
        <v>888</v>
      </c>
      <c s="36" t="s">
        <v>214</v>
      </c>
      <c s="37">
        <v>646.8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101</v>
      </c>
      <c>
        <f>(M26*21)/100</f>
      </c>
      <c t="s">
        <v>27</v>
      </c>
    </row>
    <row r="27" spans="1:5" ht="12.75">
      <c r="A27" s="35" t="s">
        <v>56</v>
      </c>
      <c r="E27" s="39" t="s">
        <v>52</v>
      </c>
    </row>
    <row r="28" spans="1:5" ht="25.5">
      <c r="A28" s="35" t="s">
        <v>57</v>
      </c>
      <c r="E28" s="40" t="s">
        <v>889</v>
      </c>
    </row>
    <row r="29" spans="1:5" ht="140.25">
      <c r="A29" t="s">
        <v>59</v>
      </c>
      <c r="E29" s="39" t="s">
        <v>880</v>
      </c>
    </row>
    <row r="30" spans="1:16" ht="25.5">
      <c r="A30" t="s">
        <v>49</v>
      </c>
      <c s="34" t="s">
        <v>74</v>
      </c>
      <c s="34" t="s">
        <v>692</v>
      </c>
      <c s="35" t="s">
        <v>693</v>
      </c>
      <c s="6" t="s">
        <v>890</v>
      </c>
      <c s="36" t="s">
        <v>214</v>
      </c>
      <c s="37">
        <v>3.5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101</v>
      </c>
      <c>
        <f>(M30*21)/100</f>
      </c>
      <c t="s">
        <v>27</v>
      </c>
    </row>
    <row r="31" spans="1:5" ht="12.75">
      <c r="A31" s="35" t="s">
        <v>56</v>
      </c>
      <c r="E31" s="39" t="s">
        <v>52</v>
      </c>
    </row>
    <row r="32" spans="1:5" ht="25.5">
      <c r="A32" s="35" t="s">
        <v>57</v>
      </c>
      <c r="E32" s="40" t="s">
        <v>891</v>
      </c>
    </row>
    <row r="33" spans="1:5" ht="140.25">
      <c r="A33" t="s">
        <v>59</v>
      </c>
      <c r="E33" s="39" t="s">
        <v>880</v>
      </c>
    </row>
    <row r="34" spans="1:16" ht="38.25">
      <c r="A34" t="s">
        <v>49</v>
      </c>
      <c s="34" t="s">
        <v>78</v>
      </c>
      <c s="34" t="s">
        <v>695</v>
      </c>
      <c s="35" t="s">
        <v>696</v>
      </c>
      <c s="6" t="s">
        <v>892</v>
      </c>
      <c s="36" t="s">
        <v>214</v>
      </c>
      <c s="37">
        <v>17.408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101</v>
      </c>
      <c>
        <f>(M34*21)/100</f>
      </c>
      <c t="s">
        <v>27</v>
      </c>
    </row>
    <row r="35" spans="1:5" ht="12.75">
      <c r="A35" s="35" t="s">
        <v>56</v>
      </c>
      <c r="E35" s="39" t="s">
        <v>52</v>
      </c>
    </row>
    <row r="36" spans="1:5" ht="25.5">
      <c r="A36" s="35" t="s">
        <v>57</v>
      </c>
      <c r="E36" s="40" t="s">
        <v>893</v>
      </c>
    </row>
    <row r="37" spans="1:5" ht="140.25">
      <c r="A37" t="s">
        <v>59</v>
      </c>
      <c r="E37" s="39" t="s">
        <v>880</v>
      </c>
    </row>
    <row r="38" spans="1:16" ht="38.25">
      <c r="A38" t="s">
        <v>49</v>
      </c>
      <c s="34" t="s">
        <v>82</v>
      </c>
      <c s="34" t="s">
        <v>699</v>
      </c>
      <c s="35" t="s">
        <v>700</v>
      </c>
      <c s="6" t="s">
        <v>894</v>
      </c>
      <c s="36" t="s">
        <v>214</v>
      </c>
      <c s="37">
        <v>1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101</v>
      </c>
      <c>
        <f>(M38*21)/100</f>
      </c>
      <c t="s">
        <v>27</v>
      </c>
    </row>
    <row r="39" spans="1:5" ht="12.75">
      <c r="A39" s="35" t="s">
        <v>56</v>
      </c>
      <c r="E39" s="39" t="s">
        <v>52</v>
      </c>
    </row>
    <row r="40" spans="1:5" ht="25.5">
      <c r="A40" s="35" t="s">
        <v>57</v>
      </c>
      <c r="E40" s="40" t="s">
        <v>895</v>
      </c>
    </row>
    <row r="41" spans="1:5" ht="140.25">
      <c r="A41" t="s">
        <v>59</v>
      </c>
      <c r="E41" s="39" t="s">
        <v>880</v>
      </c>
    </row>
    <row r="42" spans="1:16" ht="38.25">
      <c r="A42" t="s">
        <v>49</v>
      </c>
      <c s="34" t="s">
        <v>85</v>
      </c>
      <c s="34" t="s">
        <v>702</v>
      </c>
      <c s="35" t="s">
        <v>703</v>
      </c>
      <c s="6" t="s">
        <v>896</v>
      </c>
      <c s="36" t="s">
        <v>214</v>
      </c>
      <c s="37">
        <v>9.45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101</v>
      </c>
      <c>
        <f>(M42*21)/100</f>
      </c>
      <c t="s">
        <v>27</v>
      </c>
    </row>
    <row r="43" spans="1:5" ht="12.75">
      <c r="A43" s="35" t="s">
        <v>56</v>
      </c>
      <c r="E43" s="39" t="s">
        <v>52</v>
      </c>
    </row>
    <row r="44" spans="1:5" ht="25.5">
      <c r="A44" s="35" t="s">
        <v>57</v>
      </c>
      <c r="E44" s="40" t="s">
        <v>897</v>
      </c>
    </row>
    <row r="45" spans="1:5" ht="140.25">
      <c r="A45" t="s">
        <v>59</v>
      </c>
      <c r="E45" s="39" t="s">
        <v>880</v>
      </c>
    </row>
    <row r="46" spans="1:16" ht="25.5">
      <c r="A46" t="s">
        <v>49</v>
      </c>
      <c s="34" t="s">
        <v>89</v>
      </c>
      <c s="34" t="s">
        <v>454</v>
      </c>
      <c s="35" t="s">
        <v>455</v>
      </c>
      <c s="6" t="s">
        <v>898</v>
      </c>
      <c s="36" t="s">
        <v>214</v>
      </c>
      <c s="37">
        <v>42.91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101</v>
      </c>
      <c>
        <f>(M46*21)/100</f>
      </c>
      <c t="s">
        <v>27</v>
      </c>
    </row>
    <row r="47" spans="1:5" ht="12.75">
      <c r="A47" s="35" t="s">
        <v>56</v>
      </c>
      <c r="E47" s="39" t="s">
        <v>52</v>
      </c>
    </row>
    <row r="48" spans="1:5" ht="25.5">
      <c r="A48" s="35" t="s">
        <v>57</v>
      </c>
      <c r="E48" s="40" t="s">
        <v>899</v>
      </c>
    </row>
    <row r="49" spans="1:5" ht="140.25">
      <c r="A49" t="s">
        <v>59</v>
      </c>
      <c r="E49" s="39" t="s">
        <v>880</v>
      </c>
    </row>
    <row r="50" spans="1:16" ht="51">
      <c r="A50" t="s">
        <v>49</v>
      </c>
      <c s="34" t="s">
        <v>94</v>
      </c>
      <c s="34" t="s">
        <v>218</v>
      </c>
      <c s="35" t="s">
        <v>219</v>
      </c>
      <c s="6" t="s">
        <v>900</v>
      </c>
      <c s="36" t="s">
        <v>214</v>
      </c>
      <c s="37">
        <v>21.209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101</v>
      </c>
      <c>
        <f>(M50*21)/100</f>
      </c>
      <c t="s">
        <v>27</v>
      </c>
    </row>
    <row r="51" spans="1:5" ht="12.75">
      <c r="A51" s="35" t="s">
        <v>56</v>
      </c>
      <c r="E51" s="39" t="s">
        <v>52</v>
      </c>
    </row>
    <row r="52" spans="1:5" ht="25.5">
      <c r="A52" s="35" t="s">
        <v>57</v>
      </c>
      <c r="E52" s="40" t="s">
        <v>901</v>
      </c>
    </row>
    <row r="53" spans="1:5" ht="127.5">
      <c r="A53" t="s">
        <v>59</v>
      </c>
      <c r="E53" s="39" t="s">
        <v>902</v>
      </c>
    </row>
    <row r="54" spans="1:16" ht="38.25">
      <c r="A54" t="s">
        <v>49</v>
      </c>
      <c s="34" t="s">
        <v>98</v>
      </c>
      <c s="34" t="s">
        <v>622</v>
      </c>
      <c s="35" t="s">
        <v>623</v>
      </c>
      <c s="6" t="s">
        <v>903</v>
      </c>
      <c s="36" t="s">
        <v>214</v>
      </c>
      <c s="37">
        <v>0.116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101</v>
      </c>
      <c>
        <f>(M54*21)/100</f>
      </c>
      <c t="s">
        <v>27</v>
      </c>
    </row>
    <row r="55" spans="1:5" ht="12.75">
      <c r="A55" s="35" t="s">
        <v>56</v>
      </c>
      <c r="E55" s="39" t="s">
        <v>52</v>
      </c>
    </row>
    <row r="56" spans="1:5" ht="25.5">
      <c r="A56" s="35" t="s">
        <v>57</v>
      </c>
      <c r="E56" s="40" t="s">
        <v>904</v>
      </c>
    </row>
    <row r="57" spans="1:5" ht="140.25">
      <c r="A57" t="s">
        <v>59</v>
      </c>
      <c r="E57" s="39" t="s">
        <v>880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10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14</v>
      </c>
      <c r="E4" s="26" t="s">
        <v>15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COUNTIFS(L8:L103,"=0",A8:A103,"P")+COUNTIFS(L8:L103,"",A8:A103,"P")+SUM(Q8:Q103)</f>
      </c>
    </row>
    <row r="8" spans="1:13" ht="12.75">
      <c r="A8" t="s">
        <v>44</v>
      </c>
      <c r="C8" s="28" t="s">
        <v>45</v>
      </c>
      <c r="E8" s="30" t="s">
        <v>17</v>
      </c>
      <c r="J8" s="29">
        <f>0+J9+J70</f>
      </c>
      <c s="29">
        <f>0+K9+K70</f>
      </c>
      <c s="29">
        <f>0+L9+L70</f>
      </c>
      <c s="29">
        <f>0+M9+M70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0+L10+L14+L18+L22+L26+L30+L34+L38+L42+L46+L50+L54+L58+L62+L66</f>
      </c>
      <c s="32">
        <f>0+M10+M14+M18+M22+M26+M30+M34+M38+M42+M46+M50+M54+M58+M62+M66</f>
      </c>
    </row>
    <row r="10" spans="1:16" ht="12.75">
      <c r="A10" t="s">
        <v>49</v>
      </c>
      <c s="34" t="s">
        <v>50</v>
      </c>
      <c s="34" t="s">
        <v>51</v>
      </c>
      <c s="35" t="s">
        <v>52</v>
      </c>
      <c s="6" t="s">
        <v>53</v>
      </c>
      <c s="36" t="s">
        <v>54</v>
      </c>
      <c s="37">
        <v>40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27</v>
      </c>
    </row>
    <row r="11" spans="1:5" ht="12.75">
      <c r="A11" s="35" t="s">
        <v>56</v>
      </c>
      <c r="E11" s="39" t="s">
        <v>52</v>
      </c>
    </row>
    <row r="12" spans="1:5" ht="63.75">
      <c r="A12" s="35" t="s">
        <v>57</v>
      </c>
      <c r="E12" s="40" t="s">
        <v>58</v>
      </c>
    </row>
    <row r="13" spans="1:5" ht="12.75">
      <c r="A13" t="s">
        <v>59</v>
      </c>
      <c r="E13" s="39" t="s">
        <v>60</v>
      </c>
    </row>
    <row r="14" spans="1:16" ht="12.75">
      <c r="A14" t="s">
        <v>49</v>
      </c>
      <c s="34" t="s">
        <v>27</v>
      </c>
      <c s="34" t="s">
        <v>61</v>
      </c>
      <c s="35" t="s">
        <v>52</v>
      </c>
      <c s="6" t="s">
        <v>62</v>
      </c>
      <c s="36" t="s">
        <v>54</v>
      </c>
      <c s="37">
        <v>40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55</v>
      </c>
      <c>
        <f>(M14*21)/100</f>
      </c>
      <c t="s">
        <v>27</v>
      </c>
    </row>
    <row r="15" spans="1:5" ht="12.75">
      <c r="A15" s="35" t="s">
        <v>56</v>
      </c>
      <c r="E15" s="39" t="s">
        <v>52</v>
      </c>
    </row>
    <row r="16" spans="1:5" ht="63.75">
      <c r="A16" s="35" t="s">
        <v>57</v>
      </c>
      <c r="E16" s="40" t="s">
        <v>58</v>
      </c>
    </row>
    <row r="17" spans="1:5" ht="12.75">
      <c r="A17" t="s">
        <v>59</v>
      </c>
      <c r="E17" s="39" t="s">
        <v>60</v>
      </c>
    </row>
    <row r="18" spans="1:16" ht="12.75">
      <c r="A18" t="s">
        <v>49</v>
      </c>
      <c s="34" t="s">
        <v>26</v>
      </c>
      <c s="34" t="s">
        <v>63</v>
      </c>
      <c s="35" t="s">
        <v>52</v>
      </c>
      <c s="6" t="s">
        <v>64</v>
      </c>
      <c s="36" t="s">
        <v>65</v>
      </c>
      <c s="37">
        <v>3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55</v>
      </c>
      <c>
        <f>(M18*21)/100</f>
      </c>
      <c t="s">
        <v>27</v>
      </c>
    </row>
    <row r="19" spans="1:5" ht="12.75">
      <c r="A19" s="35" t="s">
        <v>56</v>
      </c>
      <c r="E19" s="39" t="s">
        <v>52</v>
      </c>
    </row>
    <row r="20" spans="1:5" ht="51">
      <c r="A20" s="35" t="s">
        <v>57</v>
      </c>
      <c r="E20" s="40" t="s">
        <v>66</v>
      </c>
    </row>
    <row r="21" spans="1:5" ht="12.75">
      <c r="A21" t="s">
        <v>59</v>
      </c>
      <c r="E21" s="39" t="s">
        <v>60</v>
      </c>
    </row>
    <row r="22" spans="1:16" ht="12.75">
      <c r="A22" t="s">
        <v>49</v>
      </c>
      <c s="34" t="s">
        <v>67</v>
      </c>
      <c s="34" t="s">
        <v>68</v>
      </c>
      <c s="35" t="s">
        <v>52</v>
      </c>
      <c s="6" t="s">
        <v>69</v>
      </c>
      <c s="36" t="s">
        <v>65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55</v>
      </c>
      <c>
        <f>(M22*21)/100</f>
      </c>
      <c t="s">
        <v>27</v>
      </c>
    </row>
    <row r="23" spans="1:5" ht="12.75">
      <c r="A23" s="35" t="s">
        <v>56</v>
      </c>
      <c r="E23" s="39" t="s">
        <v>52</v>
      </c>
    </row>
    <row r="24" spans="1:5" ht="51">
      <c r="A24" s="35" t="s">
        <v>57</v>
      </c>
      <c r="E24" s="40" t="s">
        <v>70</v>
      </c>
    </row>
    <row r="25" spans="1:5" ht="12.75">
      <c r="A25" t="s">
        <v>59</v>
      </c>
      <c r="E25" s="39" t="s">
        <v>60</v>
      </c>
    </row>
    <row r="26" spans="1:16" ht="12.75">
      <c r="A26" t="s">
        <v>49</v>
      </c>
      <c s="34" t="s">
        <v>71</v>
      </c>
      <c s="34" t="s">
        <v>72</v>
      </c>
      <c s="35" t="s">
        <v>52</v>
      </c>
      <c s="6" t="s">
        <v>73</v>
      </c>
      <c s="36" t="s">
        <v>65</v>
      </c>
      <c s="37">
        <v>1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55</v>
      </c>
      <c>
        <f>(M26*21)/100</f>
      </c>
      <c t="s">
        <v>27</v>
      </c>
    </row>
    <row r="27" spans="1:5" ht="12.75">
      <c r="A27" s="35" t="s">
        <v>56</v>
      </c>
      <c r="E27" s="39" t="s">
        <v>52</v>
      </c>
    </row>
    <row r="28" spans="1:5" ht="51">
      <c r="A28" s="35" t="s">
        <v>57</v>
      </c>
      <c r="E28" s="40" t="s">
        <v>70</v>
      </c>
    </row>
    <row r="29" spans="1:5" ht="12.75">
      <c r="A29" t="s">
        <v>59</v>
      </c>
      <c r="E29" s="39" t="s">
        <v>60</v>
      </c>
    </row>
    <row r="30" spans="1:16" ht="25.5">
      <c r="A30" t="s">
        <v>49</v>
      </c>
      <c s="34" t="s">
        <v>74</v>
      </c>
      <c s="34" t="s">
        <v>75</v>
      </c>
      <c s="35" t="s">
        <v>52</v>
      </c>
      <c s="6" t="s">
        <v>76</v>
      </c>
      <c s="36" t="s">
        <v>65</v>
      </c>
      <c s="37">
        <v>4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55</v>
      </c>
      <c>
        <f>(M30*21)/100</f>
      </c>
      <c t="s">
        <v>27</v>
      </c>
    </row>
    <row r="31" spans="1:5" ht="12.75">
      <c r="A31" s="35" t="s">
        <v>56</v>
      </c>
      <c r="E31" s="39" t="s">
        <v>52</v>
      </c>
    </row>
    <row r="32" spans="1:5" ht="51">
      <c r="A32" s="35" t="s">
        <v>57</v>
      </c>
      <c r="E32" s="40" t="s">
        <v>77</v>
      </c>
    </row>
    <row r="33" spans="1:5" ht="12.75">
      <c r="A33" t="s">
        <v>59</v>
      </c>
      <c r="E33" s="39" t="s">
        <v>60</v>
      </c>
    </row>
    <row r="34" spans="1:16" ht="25.5">
      <c r="A34" t="s">
        <v>49</v>
      </c>
      <c s="34" t="s">
        <v>78</v>
      </c>
      <c s="34" t="s">
        <v>79</v>
      </c>
      <c s="35" t="s">
        <v>52</v>
      </c>
      <c s="6" t="s">
        <v>80</v>
      </c>
      <c s="36" t="s">
        <v>65</v>
      </c>
      <c s="37">
        <v>2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55</v>
      </c>
      <c>
        <f>(M34*21)/100</f>
      </c>
      <c t="s">
        <v>27</v>
      </c>
    </row>
    <row r="35" spans="1:5" ht="12.75">
      <c r="A35" s="35" t="s">
        <v>56</v>
      </c>
      <c r="E35" s="39" t="s">
        <v>52</v>
      </c>
    </row>
    <row r="36" spans="1:5" ht="51">
      <c r="A36" s="35" t="s">
        <v>57</v>
      </c>
      <c r="E36" s="40" t="s">
        <v>81</v>
      </c>
    </row>
    <row r="37" spans="1:5" ht="12.75">
      <c r="A37" t="s">
        <v>59</v>
      </c>
      <c r="E37" s="39" t="s">
        <v>60</v>
      </c>
    </row>
    <row r="38" spans="1:16" ht="25.5">
      <c r="A38" t="s">
        <v>49</v>
      </c>
      <c s="34" t="s">
        <v>82</v>
      </c>
      <c s="34" t="s">
        <v>83</v>
      </c>
      <c s="35" t="s">
        <v>52</v>
      </c>
      <c s="6" t="s">
        <v>84</v>
      </c>
      <c s="36" t="s">
        <v>65</v>
      </c>
      <c s="37">
        <v>2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55</v>
      </c>
      <c>
        <f>(M38*21)/100</f>
      </c>
      <c t="s">
        <v>27</v>
      </c>
    </row>
    <row r="39" spans="1:5" ht="12.75">
      <c r="A39" s="35" t="s">
        <v>56</v>
      </c>
      <c r="E39" s="39" t="s">
        <v>52</v>
      </c>
    </row>
    <row r="40" spans="1:5" ht="51">
      <c r="A40" s="35" t="s">
        <v>57</v>
      </c>
      <c r="E40" s="40" t="s">
        <v>81</v>
      </c>
    </row>
    <row r="41" spans="1:5" ht="12.75">
      <c r="A41" t="s">
        <v>59</v>
      </c>
      <c r="E41" s="39" t="s">
        <v>60</v>
      </c>
    </row>
    <row r="42" spans="1:16" ht="12.75">
      <c r="A42" t="s">
        <v>49</v>
      </c>
      <c s="34" t="s">
        <v>85</v>
      </c>
      <c s="34" t="s">
        <v>86</v>
      </c>
      <c s="35" t="s">
        <v>52</v>
      </c>
      <c s="6" t="s">
        <v>87</v>
      </c>
      <c s="36" t="s">
        <v>65</v>
      </c>
      <c s="37">
        <v>24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55</v>
      </c>
      <c>
        <f>(M42*21)/100</f>
      </c>
      <c t="s">
        <v>27</v>
      </c>
    </row>
    <row r="43" spans="1:5" ht="12.75">
      <c r="A43" s="35" t="s">
        <v>56</v>
      </c>
      <c r="E43" s="39" t="s">
        <v>52</v>
      </c>
    </row>
    <row r="44" spans="1:5" ht="51">
      <c r="A44" s="35" t="s">
        <v>57</v>
      </c>
      <c r="E44" s="40" t="s">
        <v>88</v>
      </c>
    </row>
    <row r="45" spans="1:5" ht="12.75">
      <c r="A45" t="s">
        <v>59</v>
      </c>
      <c r="E45" s="39" t="s">
        <v>60</v>
      </c>
    </row>
    <row r="46" spans="1:16" ht="12.75">
      <c r="A46" t="s">
        <v>49</v>
      </c>
      <c s="34" t="s">
        <v>89</v>
      </c>
      <c s="34" t="s">
        <v>90</v>
      </c>
      <c s="35" t="s">
        <v>52</v>
      </c>
      <c s="6" t="s">
        <v>91</v>
      </c>
      <c s="36" t="s">
        <v>92</v>
      </c>
      <c s="37">
        <v>20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55</v>
      </c>
      <c>
        <f>(M46*21)/100</f>
      </c>
      <c t="s">
        <v>27</v>
      </c>
    </row>
    <row r="47" spans="1:5" ht="12.75">
      <c r="A47" s="35" t="s">
        <v>56</v>
      </c>
      <c r="E47" s="39" t="s">
        <v>52</v>
      </c>
    </row>
    <row r="48" spans="1:5" ht="51">
      <c r="A48" s="35" t="s">
        <v>57</v>
      </c>
      <c r="E48" s="40" t="s">
        <v>93</v>
      </c>
    </row>
    <row r="49" spans="1:5" ht="12.75">
      <c r="A49" t="s">
        <v>59</v>
      </c>
      <c r="E49" s="39" t="s">
        <v>60</v>
      </c>
    </row>
    <row r="50" spans="1:16" ht="12.75">
      <c r="A50" t="s">
        <v>49</v>
      </c>
      <c s="34" t="s">
        <v>94</v>
      </c>
      <c s="34" t="s">
        <v>95</v>
      </c>
      <c s="35" t="s">
        <v>52</v>
      </c>
      <c s="6" t="s">
        <v>96</v>
      </c>
      <c s="36" t="s">
        <v>65</v>
      </c>
      <c s="37">
        <v>3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55</v>
      </c>
      <c>
        <f>(M50*21)/100</f>
      </c>
      <c t="s">
        <v>27</v>
      </c>
    </row>
    <row r="51" spans="1:5" ht="12.75">
      <c r="A51" s="35" t="s">
        <v>56</v>
      </c>
      <c r="E51" s="39" t="s">
        <v>52</v>
      </c>
    </row>
    <row r="52" spans="1:5" ht="51">
      <c r="A52" s="35" t="s">
        <v>57</v>
      </c>
      <c r="E52" s="40" t="s">
        <v>97</v>
      </c>
    </row>
    <row r="53" spans="1:5" ht="12.75">
      <c r="A53" t="s">
        <v>59</v>
      </c>
      <c r="E53" s="39" t="s">
        <v>60</v>
      </c>
    </row>
    <row r="54" spans="1:16" ht="12.75">
      <c r="A54" t="s">
        <v>49</v>
      </c>
      <c s="34" t="s">
        <v>98</v>
      </c>
      <c s="34" t="s">
        <v>99</v>
      </c>
      <c s="35" t="s">
        <v>52</v>
      </c>
      <c s="6" t="s">
        <v>100</v>
      </c>
      <c s="36" t="s">
        <v>65</v>
      </c>
      <c s="37">
        <v>2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101</v>
      </c>
      <c>
        <f>(M54*21)/100</f>
      </c>
      <c t="s">
        <v>27</v>
      </c>
    </row>
    <row r="55" spans="1:5" ht="12.75">
      <c r="A55" s="35" t="s">
        <v>56</v>
      </c>
      <c r="E55" s="39" t="s">
        <v>52</v>
      </c>
    </row>
    <row r="56" spans="1:5" ht="63.75">
      <c r="A56" s="35" t="s">
        <v>57</v>
      </c>
      <c r="E56" s="40" t="s">
        <v>102</v>
      </c>
    </row>
    <row r="57" spans="1:5" ht="89.25">
      <c r="A57" t="s">
        <v>59</v>
      </c>
      <c r="E57" s="39" t="s">
        <v>103</v>
      </c>
    </row>
    <row r="58" spans="1:16" ht="12.75">
      <c r="A58" t="s">
        <v>49</v>
      </c>
      <c s="34" t="s">
        <v>104</v>
      </c>
      <c s="34" t="s">
        <v>105</v>
      </c>
      <c s="35" t="s">
        <v>52</v>
      </c>
      <c s="6" t="s">
        <v>106</v>
      </c>
      <c s="36" t="s">
        <v>65</v>
      </c>
      <c s="37">
        <v>2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101</v>
      </c>
      <c>
        <f>(M58*21)/100</f>
      </c>
      <c t="s">
        <v>27</v>
      </c>
    </row>
    <row r="59" spans="1:5" ht="12.75">
      <c r="A59" s="35" t="s">
        <v>56</v>
      </c>
      <c r="E59" s="39" t="s">
        <v>52</v>
      </c>
    </row>
    <row r="60" spans="1:5" ht="63.75">
      <c r="A60" s="35" t="s">
        <v>57</v>
      </c>
      <c r="E60" s="40" t="s">
        <v>102</v>
      </c>
    </row>
    <row r="61" spans="1:5" ht="89.25">
      <c r="A61" t="s">
        <v>59</v>
      </c>
      <c r="E61" s="39" t="s">
        <v>107</v>
      </c>
    </row>
    <row r="62" spans="1:16" ht="12.75">
      <c r="A62" t="s">
        <v>49</v>
      </c>
      <c s="34" t="s">
        <v>108</v>
      </c>
      <c s="34" t="s">
        <v>109</v>
      </c>
      <c s="35" t="s">
        <v>52</v>
      </c>
      <c s="6" t="s">
        <v>110</v>
      </c>
      <c s="36" t="s">
        <v>65</v>
      </c>
      <c s="37">
        <v>2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101</v>
      </c>
      <c>
        <f>(M62*21)/100</f>
      </c>
      <c t="s">
        <v>27</v>
      </c>
    </row>
    <row r="63" spans="1:5" ht="12.75">
      <c r="A63" s="35" t="s">
        <v>56</v>
      </c>
      <c r="E63" s="39" t="s">
        <v>52</v>
      </c>
    </row>
    <row r="64" spans="1:5" ht="63.75">
      <c r="A64" s="35" t="s">
        <v>57</v>
      </c>
      <c r="E64" s="40" t="s">
        <v>111</v>
      </c>
    </row>
    <row r="65" spans="1:5" ht="140.25">
      <c r="A65" t="s">
        <v>59</v>
      </c>
      <c r="E65" s="39" t="s">
        <v>112</v>
      </c>
    </row>
    <row r="66" spans="1:16" ht="12.75">
      <c r="A66" t="s">
        <v>49</v>
      </c>
      <c s="34" t="s">
        <v>113</v>
      </c>
      <c s="34" t="s">
        <v>114</v>
      </c>
      <c s="35" t="s">
        <v>52</v>
      </c>
      <c s="6" t="s">
        <v>115</v>
      </c>
      <c s="36" t="s">
        <v>65</v>
      </c>
      <c s="37">
        <v>2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101</v>
      </c>
      <c>
        <f>(M66*21)/100</f>
      </c>
      <c t="s">
        <v>27</v>
      </c>
    </row>
    <row r="67" spans="1:5" ht="12.75">
      <c r="A67" s="35" t="s">
        <v>56</v>
      </c>
      <c r="E67" s="39" t="s">
        <v>52</v>
      </c>
    </row>
    <row r="68" spans="1:5" ht="63.75">
      <c r="A68" s="35" t="s">
        <v>57</v>
      </c>
      <c r="E68" s="40" t="s">
        <v>111</v>
      </c>
    </row>
    <row r="69" spans="1:5" ht="127.5">
      <c r="A69" t="s">
        <v>59</v>
      </c>
      <c r="E69" s="39" t="s">
        <v>116</v>
      </c>
    </row>
    <row r="70" spans="1:13" ht="12.75">
      <c r="A70" t="s">
        <v>46</v>
      </c>
      <c r="C70" s="31" t="s">
        <v>50</v>
      </c>
      <c r="E70" s="33" t="s">
        <v>117</v>
      </c>
      <c r="J70" s="32">
        <f>0</f>
      </c>
      <c s="32">
        <f>0</f>
      </c>
      <c s="32">
        <f>0+L71+L75+L79+L83+L87+L91+L95+L99+L103</f>
      </c>
      <c s="32">
        <f>0+M71+M75+M79+M83+M87+M91+M95+M99+M103</f>
      </c>
    </row>
    <row r="71" spans="1:16" ht="12.75">
      <c r="A71" t="s">
        <v>49</v>
      </c>
      <c s="34" t="s">
        <v>118</v>
      </c>
      <c s="34" t="s">
        <v>119</v>
      </c>
      <c s="35" t="s">
        <v>52</v>
      </c>
      <c s="6" t="s">
        <v>120</v>
      </c>
      <c s="36" t="s">
        <v>121</v>
      </c>
      <c s="37">
        <v>10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55</v>
      </c>
      <c>
        <f>(M71*21)/100</f>
      </c>
      <c t="s">
        <v>27</v>
      </c>
    </row>
    <row r="72" spans="1:5" ht="12.75">
      <c r="A72" s="35" t="s">
        <v>56</v>
      </c>
      <c r="E72" s="39" t="s">
        <v>52</v>
      </c>
    </row>
    <row r="73" spans="1:5" ht="63.75">
      <c r="A73" s="35" t="s">
        <v>57</v>
      </c>
      <c r="E73" s="40" t="s">
        <v>122</v>
      </c>
    </row>
    <row r="74" spans="1:5" ht="12.75">
      <c r="A74" t="s">
        <v>59</v>
      </c>
      <c r="E74" s="39" t="s">
        <v>60</v>
      </c>
    </row>
    <row r="75" spans="1:16" ht="12.75">
      <c r="A75" t="s">
        <v>49</v>
      </c>
      <c s="34" t="s">
        <v>123</v>
      </c>
      <c s="34" t="s">
        <v>124</v>
      </c>
      <c s="35" t="s">
        <v>52</v>
      </c>
      <c s="6" t="s">
        <v>125</v>
      </c>
      <c s="36" t="s">
        <v>121</v>
      </c>
      <c s="37">
        <v>10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55</v>
      </c>
      <c>
        <f>(M75*21)/100</f>
      </c>
      <c t="s">
        <v>27</v>
      </c>
    </row>
    <row r="76" spans="1:5" ht="12.75">
      <c r="A76" s="35" t="s">
        <v>56</v>
      </c>
      <c r="E76" s="39" t="s">
        <v>52</v>
      </c>
    </row>
    <row r="77" spans="1:5" ht="63.75">
      <c r="A77" s="35" t="s">
        <v>57</v>
      </c>
      <c r="E77" s="40" t="s">
        <v>126</v>
      </c>
    </row>
    <row r="78" spans="1:5" ht="12.75">
      <c r="A78" t="s">
        <v>59</v>
      </c>
      <c r="E78" s="39" t="s">
        <v>60</v>
      </c>
    </row>
    <row r="79" spans="1:16" ht="12.75">
      <c r="A79" t="s">
        <v>49</v>
      </c>
      <c s="34" t="s">
        <v>127</v>
      </c>
      <c s="34" t="s">
        <v>128</v>
      </c>
      <c s="35" t="s">
        <v>52</v>
      </c>
      <c s="6" t="s">
        <v>129</v>
      </c>
      <c s="36" t="s">
        <v>54</v>
      </c>
      <c s="37">
        <v>10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55</v>
      </c>
      <c>
        <f>(M79*21)/100</f>
      </c>
      <c t="s">
        <v>27</v>
      </c>
    </row>
    <row r="80" spans="1:5" ht="12.75">
      <c r="A80" s="35" t="s">
        <v>56</v>
      </c>
      <c r="E80" s="39" t="s">
        <v>52</v>
      </c>
    </row>
    <row r="81" spans="1:5" ht="51">
      <c r="A81" s="35" t="s">
        <v>57</v>
      </c>
      <c r="E81" s="40" t="s">
        <v>130</v>
      </c>
    </row>
    <row r="82" spans="1:5" ht="12.75">
      <c r="A82" t="s">
        <v>59</v>
      </c>
      <c r="E82" s="39" t="s">
        <v>60</v>
      </c>
    </row>
    <row r="83" spans="1:16" ht="12.75">
      <c r="A83" t="s">
        <v>49</v>
      </c>
      <c s="34" t="s">
        <v>131</v>
      </c>
      <c s="34" t="s">
        <v>132</v>
      </c>
      <c s="35" t="s">
        <v>52</v>
      </c>
      <c s="6" t="s">
        <v>133</v>
      </c>
      <c s="36" t="s">
        <v>65</v>
      </c>
      <c s="37">
        <v>1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55</v>
      </c>
      <c>
        <f>(M83*21)/100</f>
      </c>
      <c t="s">
        <v>27</v>
      </c>
    </row>
    <row r="84" spans="1:5" ht="12.75">
      <c r="A84" s="35" t="s">
        <v>56</v>
      </c>
      <c r="E84" s="39" t="s">
        <v>52</v>
      </c>
    </row>
    <row r="85" spans="1:5" ht="51">
      <c r="A85" s="35" t="s">
        <v>57</v>
      </c>
      <c r="E85" s="40" t="s">
        <v>134</v>
      </c>
    </row>
    <row r="86" spans="1:5" ht="12.75">
      <c r="A86" t="s">
        <v>59</v>
      </c>
      <c r="E86" s="39" t="s">
        <v>60</v>
      </c>
    </row>
    <row r="87" spans="1:16" ht="25.5">
      <c r="A87" t="s">
        <v>49</v>
      </c>
      <c s="34" t="s">
        <v>135</v>
      </c>
      <c s="34" t="s">
        <v>136</v>
      </c>
      <c s="35" t="s">
        <v>52</v>
      </c>
      <c s="6" t="s">
        <v>137</v>
      </c>
      <c s="36" t="s">
        <v>65</v>
      </c>
      <c s="37">
        <v>1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55</v>
      </c>
      <c>
        <f>(M87*21)/100</f>
      </c>
      <c t="s">
        <v>27</v>
      </c>
    </row>
    <row r="88" spans="1:5" ht="12.75">
      <c r="A88" s="35" t="s">
        <v>56</v>
      </c>
      <c r="E88" s="39" t="s">
        <v>52</v>
      </c>
    </row>
    <row r="89" spans="1:5" ht="51">
      <c r="A89" s="35" t="s">
        <v>57</v>
      </c>
      <c r="E89" s="40" t="s">
        <v>138</v>
      </c>
    </row>
    <row r="90" spans="1:5" ht="12.75">
      <c r="A90" t="s">
        <v>59</v>
      </c>
      <c r="E90" s="39" t="s">
        <v>60</v>
      </c>
    </row>
    <row r="91" spans="1:16" ht="12.75">
      <c r="A91" t="s">
        <v>49</v>
      </c>
      <c s="34" t="s">
        <v>139</v>
      </c>
      <c s="34" t="s">
        <v>140</v>
      </c>
      <c s="35" t="s">
        <v>52</v>
      </c>
      <c s="6" t="s">
        <v>141</v>
      </c>
      <c s="36" t="s">
        <v>65</v>
      </c>
      <c s="37">
        <v>2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55</v>
      </c>
      <c>
        <f>(M91*21)/100</f>
      </c>
      <c t="s">
        <v>27</v>
      </c>
    </row>
    <row r="92" spans="1:5" ht="12.75">
      <c r="A92" s="35" t="s">
        <v>56</v>
      </c>
      <c r="E92" s="39" t="s">
        <v>52</v>
      </c>
    </row>
    <row r="93" spans="1:5" ht="63.75">
      <c r="A93" s="35" t="s">
        <v>57</v>
      </c>
      <c r="E93" s="40" t="s">
        <v>142</v>
      </c>
    </row>
    <row r="94" spans="1:5" ht="12.75">
      <c r="A94" t="s">
        <v>59</v>
      </c>
      <c r="E94" s="39" t="s">
        <v>60</v>
      </c>
    </row>
    <row r="95" spans="1:16" ht="12.75">
      <c r="A95" t="s">
        <v>49</v>
      </c>
      <c s="34" t="s">
        <v>143</v>
      </c>
      <c s="34" t="s">
        <v>144</v>
      </c>
      <c s="35" t="s">
        <v>52</v>
      </c>
      <c s="6" t="s">
        <v>145</v>
      </c>
      <c s="36" t="s">
        <v>65</v>
      </c>
      <c s="37">
        <v>2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55</v>
      </c>
      <c>
        <f>(M95*21)/100</f>
      </c>
      <c t="s">
        <v>27</v>
      </c>
    </row>
    <row r="96" spans="1:5" ht="12.75">
      <c r="A96" s="35" t="s">
        <v>56</v>
      </c>
      <c r="E96" s="39" t="s">
        <v>52</v>
      </c>
    </row>
    <row r="97" spans="1:5" ht="63.75">
      <c r="A97" s="35" t="s">
        <v>57</v>
      </c>
      <c r="E97" s="40" t="s">
        <v>146</v>
      </c>
    </row>
    <row r="98" spans="1:5" ht="12.75">
      <c r="A98" t="s">
        <v>59</v>
      </c>
      <c r="E98" s="39" t="s">
        <v>60</v>
      </c>
    </row>
    <row r="99" spans="1:16" ht="12.75">
      <c r="A99" t="s">
        <v>49</v>
      </c>
      <c s="34" t="s">
        <v>147</v>
      </c>
      <c s="34" t="s">
        <v>148</v>
      </c>
      <c s="35" t="s">
        <v>52</v>
      </c>
      <c s="6" t="s">
        <v>149</v>
      </c>
      <c s="36" t="s">
        <v>65</v>
      </c>
      <c s="37">
        <v>1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55</v>
      </c>
      <c>
        <f>(M99*21)/100</f>
      </c>
      <c t="s">
        <v>27</v>
      </c>
    </row>
    <row r="100" spans="1:5" ht="12.75">
      <c r="A100" s="35" t="s">
        <v>56</v>
      </c>
      <c r="E100" s="39" t="s">
        <v>52</v>
      </c>
    </row>
    <row r="101" spans="1:5" ht="51">
      <c r="A101" s="35" t="s">
        <v>57</v>
      </c>
      <c r="E101" s="40" t="s">
        <v>150</v>
      </c>
    </row>
    <row r="102" spans="1:5" ht="12.75">
      <c r="A102" t="s">
        <v>59</v>
      </c>
      <c r="E102" s="39" t="s">
        <v>60</v>
      </c>
    </row>
    <row r="103" spans="1:16" ht="12.75">
      <c r="A103" t="s">
        <v>49</v>
      </c>
      <c s="34" t="s">
        <v>151</v>
      </c>
      <c s="34" t="s">
        <v>152</v>
      </c>
      <c s="35" t="s">
        <v>52</v>
      </c>
      <c s="6" t="s">
        <v>153</v>
      </c>
      <c s="36" t="s">
        <v>65</v>
      </c>
      <c s="37">
        <v>1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55</v>
      </c>
      <c>
        <f>(M103*21)/100</f>
      </c>
      <c t="s">
        <v>27</v>
      </c>
    </row>
    <row r="104" spans="1:5" ht="12.75">
      <c r="A104" s="35" t="s">
        <v>56</v>
      </c>
      <c r="E104" s="39" t="s">
        <v>52</v>
      </c>
    </row>
    <row r="105" spans="1:5" ht="51">
      <c r="A105" s="35" t="s">
        <v>57</v>
      </c>
      <c r="E105" s="40" t="s">
        <v>150</v>
      </c>
    </row>
    <row r="106" spans="1:5" ht="12.75">
      <c r="A106" t="s">
        <v>59</v>
      </c>
      <c r="E106" s="39" t="s">
        <v>60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T6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14</v>
      </c>
      <c r="E4" s="26" t="s">
        <v>15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COUNTIFS(L8:L63,"=0",A8:A63,"P")+COUNTIFS(L8:L63,"",A8:A63,"P")+SUM(Q8:Q63)</f>
      </c>
    </row>
    <row r="8" spans="1:13" ht="12.75">
      <c r="A8" t="s">
        <v>44</v>
      </c>
      <c r="C8" s="28" t="s">
        <v>156</v>
      </c>
      <c r="E8" s="30" t="s">
        <v>155</v>
      </c>
      <c r="J8" s="29">
        <f>0+J9+J26</f>
      </c>
      <c s="29">
        <f>0+K9+K26</f>
      </c>
      <c s="29">
        <f>0+L9+L26</f>
      </c>
      <c s="29">
        <f>0+M9+M26</f>
      </c>
    </row>
    <row r="9" spans="1:13" ht="12.75">
      <c r="A9" t="s">
        <v>46</v>
      </c>
      <c r="C9" s="31" t="s">
        <v>47</v>
      </c>
      <c r="E9" s="33" t="s">
        <v>157</v>
      </c>
      <c r="J9" s="32">
        <f>0</f>
      </c>
      <c s="32">
        <f>0</f>
      </c>
      <c s="32">
        <f>0+L10+L14+L18+L22</f>
      </c>
      <c s="32">
        <f>0+M10+M14+M18+M22</f>
      </c>
    </row>
    <row r="10" spans="1:16" ht="25.5">
      <c r="A10" t="s">
        <v>49</v>
      </c>
      <c s="34" t="s">
        <v>50</v>
      </c>
      <c s="34" t="s">
        <v>158</v>
      </c>
      <c s="35" t="s">
        <v>52</v>
      </c>
      <c s="6" t="s">
        <v>159</v>
      </c>
      <c s="36" t="s">
        <v>65</v>
      </c>
      <c s="37">
        <v>6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27</v>
      </c>
    </row>
    <row r="11" spans="1:5" ht="12.75">
      <c r="A11" s="35" t="s">
        <v>56</v>
      </c>
      <c r="E11" s="39" t="s">
        <v>52</v>
      </c>
    </row>
    <row r="12" spans="1:5" ht="63.75">
      <c r="A12" s="35" t="s">
        <v>57</v>
      </c>
      <c r="E12" s="40" t="s">
        <v>160</v>
      </c>
    </row>
    <row r="13" spans="1:5" ht="12.75">
      <c r="A13" t="s">
        <v>59</v>
      </c>
      <c r="E13" s="39" t="s">
        <v>60</v>
      </c>
    </row>
    <row r="14" spans="1:16" ht="12.75">
      <c r="A14" t="s">
        <v>49</v>
      </c>
      <c s="34" t="s">
        <v>27</v>
      </c>
      <c s="34" t="s">
        <v>90</v>
      </c>
      <c s="35" t="s">
        <v>52</v>
      </c>
      <c s="6" t="s">
        <v>91</v>
      </c>
      <c s="36" t="s">
        <v>92</v>
      </c>
      <c s="37">
        <v>4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55</v>
      </c>
      <c>
        <f>(M14*21)/100</f>
      </c>
      <c t="s">
        <v>27</v>
      </c>
    </row>
    <row r="15" spans="1:5" ht="12.75">
      <c r="A15" s="35" t="s">
        <v>56</v>
      </c>
      <c r="E15" s="39" t="s">
        <v>52</v>
      </c>
    </row>
    <row r="16" spans="1:5" ht="51">
      <c r="A16" s="35" t="s">
        <v>57</v>
      </c>
      <c r="E16" s="40" t="s">
        <v>161</v>
      </c>
    </row>
    <row r="17" spans="1:5" ht="12.75">
      <c r="A17" t="s">
        <v>59</v>
      </c>
      <c r="E17" s="39" t="s">
        <v>60</v>
      </c>
    </row>
    <row r="18" spans="1:16" ht="12.75">
      <c r="A18" t="s">
        <v>49</v>
      </c>
      <c s="34" t="s">
        <v>26</v>
      </c>
      <c s="34" t="s">
        <v>95</v>
      </c>
      <c s="35" t="s">
        <v>52</v>
      </c>
      <c s="6" t="s">
        <v>96</v>
      </c>
      <c s="36" t="s">
        <v>65</v>
      </c>
      <c s="37">
        <v>3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55</v>
      </c>
      <c>
        <f>(M18*21)/100</f>
      </c>
      <c t="s">
        <v>27</v>
      </c>
    </row>
    <row r="19" spans="1:5" ht="12.75">
      <c r="A19" s="35" t="s">
        <v>56</v>
      </c>
      <c r="E19" s="39" t="s">
        <v>52</v>
      </c>
    </row>
    <row r="20" spans="1:5" ht="51">
      <c r="A20" s="35" t="s">
        <v>57</v>
      </c>
      <c r="E20" s="40" t="s">
        <v>162</v>
      </c>
    </row>
    <row r="21" spans="1:5" ht="12.75">
      <c r="A21" t="s">
        <v>59</v>
      </c>
      <c r="E21" s="39" t="s">
        <v>60</v>
      </c>
    </row>
    <row r="22" spans="1:16" ht="25.5">
      <c r="A22" t="s">
        <v>49</v>
      </c>
      <c s="34" t="s">
        <v>67</v>
      </c>
      <c s="34" t="s">
        <v>99</v>
      </c>
      <c s="35" t="s">
        <v>52</v>
      </c>
      <c s="6" t="s">
        <v>163</v>
      </c>
      <c s="36" t="s">
        <v>65</v>
      </c>
      <c s="37">
        <v>3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101</v>
      </c>
      <c>
        <f>(M22*21)/100</f>
      </c>
      <c t="s">
        <v>27</v>
      </c>
    </row>
    <row r="23" spans="1:5" ht="12.75">
      <c r="A23" s="35" t="s">
        <v>56</v>
      </c>
      <c r="E23" s="39" t="s">
        <v>52</v>
      </c>
    </row>
    <row r="24" spans="1:5" ht="76.5">
      <c r="A24" s="35" t="s">
        <v>57</v>
      </c>
      <c r="E24" s="40" t="s">
        <v>164</v>
      </c>
    </row>
    <row r="25" spans="1:5" ht="114.75">
      <c r="A25" t="s">
        <v>59</v>
      </c>
      <c r="E25" s="39" t="s">
        <v>165</v>
      </c>
    </row>
    <row r="26" spans="1:13" ht="12.75">
      <c r="A26" t="s">
        <v>46</v>
      </c>
      <c r="C26" s="31" t="s">
        <v>50</v>
      </c>
      <c r="E26" s="33" t="s">
        <v>117</v>
      </c>
      <c r="J26" s="32">
        <f>0</f>
      </c>
      <c s="32">
        <f>0</f>
      </c>
      <c s="32">
        <f>0+L27+L31+L35+L39+L43+L47+L51+L55+L59+L63</f>
      </c>
      <c s="32">
        <f>0+M27+M31+M35+M39+M43+M47+M51+M55+M59+M63</f>
      </c>
    </row>
    <row r="27" spans="1:16" ht="12.75">
      <c r="A27" t="s">
        <v>49</v>
      </c>
      <c s="34" t="s">
        <v>71</v>
      </c>
      <c s="34" t="s">
        <v>119</v>
      </c>
      <c s="35" t="s">
        <v>52</v>
      </c>
      <c s="6" t="s">
        <v>120</v>
      </c>
      <c s="36" t="s">
        <v>121</v>
      </c>
      <c s="37">
        <v>2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55</v>
      </c>
      <c>
        <f>(M27*21)/100</f>
      </c>
      <c t="s">
        <v>27</v>
      </c>
    </row>
    <row r="28" spans="1:5" ht="12.75">
      <c r="A28" s="35" t="s">
        <v>56</v>
      </c>
      <c r="E28" s="39" t="s">
        <v>52</v>
      </c>
    </row>
    <row r="29" spans="1:5" ht="51">
      <c r="A29" s="35" t="s">
        <v>57</v>
      </c>
      <c r="E29" s="40" t="s">
        <v>166</v>
      </c>
    </row>
    <row r="30" spans="1:5" ht="12.75">
      <c r="A30" t="s">
        <v>59</v>
      </c>
      <c r="E30" s="39" t="s">
        <v>60</v>
      </c>
    </row>
    <row r="31" spans="1:16" ht="12.75">
      <c r="A31" t="s">
        <v>49</v>
      </c>
      <c s="34" t="s">
        <v>74</v>
      </c>
      <c s="34" t="s">
        <v>124</v>
      </c>
      <c s="35" t="s">
        <v>52</v>
      </c>
      <c s="6" t="s">
        <v>125</v>
      </c>
      <c s="36" t="s">
        <v>121</v>
      </c>
      <c s="37">
        <v>2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55</v>
      </c>
      <c>
        <f>(M31*21)/100</f>
      </c>
      <c t="s">
        <v>27</v>
      </c>
    </row>
    <row r="32" spans="1:5" ht="12.75">
      <c r="A32" s="35" t="s">
        <v>56</v>
      </c>
      <c r="E32" s="39" t="s">
        <v>52</v>
      </c>
    </row>
    <row r="33" spans="1:5" ht="51">
      <c r="A33" s="35" t="s">
        <v>57</v>
      </c>
      <c r="E33" s="40" t="s">
        <v>167</v>
      </c>
    </row>
    <row r="34" spans="1:5" ht="12.75">
      <c r="A34" t="s">
        <v>59</v>
      </c>
      <c r="E34" s="39" t="s">
        <v>60</v>
      </c>
    </row>
    <row r="35" spans="1:16" ht="12.75">
      <c r="A35" t="s">
        <v>49</v>
      </c>
      <c s="34" t="s">
        <v>78</v>
      </c>
      <c s="34" t="s">
        <v>132</v>
      </c>
      <c s="35" t="s">
        <v>52</v>
      </c>
      <c s="6" t="s">
        <v>133</v>
      </c>
      <c s="36" t="s">
        <v>65</v>
      </c>
      <c s="37">
        <v>2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55</v>
      </c>
      <c>
        <f>(M35*21)/100</f>
      </c>
      <c t="s">
        <v>27</v>
      </c>
    </row>
    <row r="36" spans="1:5" ht="12.75">
      <c r="A36" s="35" t="s">
        <v>56</v>
      </c>
      <c r="E36" s="39" t="s">
        <v>52</v>
      </c>
    </row>
    <row r="37" spans="1:5" ht="51">
      <c r="A37" s="35" t="s">
        <v>57</v>
      </c>
      <c r="E37" s="40" t="s">
        <v>168</v>
      </c>
    </row>
    <row r="38" spans="1:5" ht="12.75">
      <c r="A38" t="s">
        <v>59</v>
      </c>
      <c r="E38" s="39" t="s">
        <v>60</v>
      </c>
    </row>
    <row r="39" spans="1:16" ht="12.75">
      <c r="A39" t="s">
        <v>49</v>
      </c>
      <c s="34" t="s">
        <v>82</v>
      </c>
      <c s="34" t="s">
        <v>140</v>
      </c>
      <c s="35" t="s">
        <v>52</v>
      </c>
      <c s="6" t="s">
        <v>141</v>
      </c>
      <c s="36" t="s">
        <v>65</v>
      </c>
      <c s="37">
        <v>2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55</v>
      </c>
      <c>
        <f>(M39*21)/100</f>
      </c>
      <c t="s">
        <v>27</v>
      </c>
    </row>
    <row r="40" spans="1:5" ht="12.75">
      <c r="A40" s="35" t="s">
        <v>56</v>
      </c>
      <c r="E40" s="39" t="s">
        <v>52</v>
      </c>
    </row>
    <row r="41" spans="1:5" ht="63.75">
      <c r="A41" s="35" t="s">
        <v>57</v>
      </c>
      <c r="E41" s="40" t="s">
        <v>169</v>
      </c>
    </row>
    <row r="42" spans="1:5" ht="12.75">
      <c r="A42" t="s">
        <v>59</v>
      </c>
      <c r="E42" s="39" t="s">
        <v>60</v>
      </c>
    </row>
    <row r="43" spans="1:16" ht="12.75">
      <c r="A43" t="s">
        <v>49</v>
      </c>
      <c s="34" t="s">
        <v>85</v>
      </c>
      <c s="34" t="s">
        <v>144</v>
      </c>
      <c s="35" t="s">
        <v>52</v>
      </c>
      <c s="6" t="s">
        <v>145</v>
      </c>
      <c s="36" t="s">
        <v>65</v>
      </c>
      <c s="37">
        <v>2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55</v>
      </c>
      <c>
        <f>(M43*21)/100</f>
      </c>
      <c t="s">
        <v>27</v>
      </c>
    </row>
    <row r="44" spans="1:5" ht="12.75">
      <c r="A44" s="35" t="s">
        <v>56</v>
      </c>
      <c r="E44" s="39" t="s">
        <v>52</v>
      </c>
    </row>
    <row r="45" spans="1:5" ht="63.75">
      <c r="A45" s="35" t="s">
        <v>57</v>
      </c>
      <c r="E45" s="40" t="s">
        <v>170</v>
      </c>
    </row>
    <row r="46" spans="1:5" ht="12.75">
      <c r="A46" t="s">
        <v>59</v>
      </c>
      <c r="E46" s="39" t="s">
        <v>60</v>
      </c>
    </row>
    <row r="47" spans="1:16" ht="12.75">
      <c r="A47" t="s">
        <v>49</v>
      </c>
      <c s="34" t="s">
        <v>89</v>
      </c>
      <c s="34" t="s">
        <v>171</v>
      </c>
      <c s="35" t="s">
        <v>52</v>
      </c>
      <c s="6" t="s">
        <v>172</v>
      </c>
      <c s="36" t="s">
        <v>65</v>
      </c>
      <c s="37">
        <v>2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55</v>
      </c>
      <c>
        <f>(M47*21)/100</f>
      </c>
      <c t="s">
        <v>27</v>
      </c>
    </row>
    <row r="48" spans="1:5" ht="12.75">
      <c r="A48" s="35" t="s">
        <v>56</v>
      </c>
      <c r="E48" s="39" t="s">
        <v>52</v>
      </c>
    </row>
    <row r="49" spans="1:5" ht="51">
      <c r="A49" s="35" t="s">
        <v>57</v>
      </c>
      <c r="E49" s="40" t="s">
        <v>173</v>
      </c>
    </row>
    <row r="50" spans="1:5" ht="12.75">
      <c r="A50" t="s">
        <v>59</v>
      </c>
      <c r="E50" s="39" t="s">
        <v>60</v>
      </c>
    </row>
    <row r="51" spans="1:16" ht="12.75">
      <c r="A51" t="s">
        <v>49</v>
      </c>
      <c s="34" t="s">
        <v>94</v>
      </c>
      <c s="34" t="s">
        <v>148</v>
      </c>
      <c s="35" t="s">
        <v>52</v>
      </c>
      <c s="6" t="s">
        <v>149</v>
      </c>
      <c s="36" t="s">
        <v>65</v>
      </c>
      <c s="37">
        <v>1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55</v>
      </c>
      <c>
        <f>(M51*21)/100</f>
      </c>
      <c t="s">
        <v>27</v>
      </c>
    </row>
    <row r="52" spans="1:5" ht="12.75">
      <c r="A52" s="35" t="s">
        <v>56</v>
      </c>
      <c r="E52" s="39" t="s">
        <v>52</v>
      </c>
    </row>
    <row r="53" spans="1:5" ht="51">
      <c r="A53" s="35" t="s">
        <v>57</v>
      </c>
      <c r="E53" s="40" t="s">
        <v>174</v>
      </c>
    </row>
    <row r="54" spans="1:5" ht="12.75">
      <c r="A54" t="s">
        <v>59</v>
      </c>
      <c r="E54" s="39" t="s">
        <v>60</v>
      </c>
    </row>
    <row r="55" spans="1:16" ht="12.75">
      <c r="A55" t="s">
        <v>49</v>
      </c>
      <c s="34" t="s">
        <v>98</v>
      </c>
      <c s="34" t="s">
        <v>152</v>
      </c>
      <c s="35" t="s">
        <v>52</v>
      </c>
      <c s="6" t="s">
        <v>153</v>
      </c>
      <c s="36" t="s">
        <v>65</v>
      </c>
      <c s="37">
        <v>1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55</v>
      </c>
      <c>
        <f>(M55*21)/100</f>
      </c>
      <c t="s">
        <v>27</v>
      </c>
    </row>
    <row r="56" spans="1:5" ht="12.75">
      <c r="A56" s="35" t="s">
        <v>56</v>
      </c>
      <c r="E56" s="39" t="s">
        <v>52</v>
      </c>
    </row>
    <row r="57" spans="1:5" ht="51">
      <c r="A57" s="35" t="s">
        <v>57</v>
      </c>
      <c r="E57" s="40" t="s">
        <v>175</v>
      </c>
    </row>
    <row r="58" spans="1:5" ht="12.75">
      <c r="A58" t="s">
        <v>59</v>
      </c>
      <c r="E58" s="39" t="s">
        <v>60</v>
      </c>
    </row>
    <row r="59" spans="1:16" ht="12.75">
      <c r="A59" t="s">
        <v>49</v>
      </c>
      <c s="34" t="s">
        <v>104</v>
      </c>
      <c s="34" t="s">
        <v>176</v>
      </c>
      <c s="35" t="s">
        <v>52</v>
      </c>
      <c s="6" t="s">
        <v>177</v>
      </c>
      <c s="36" t="s">
        <v>65</v>
      </c>
      <c s="37">
        <v>1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55</v>
      </c>
      <c>
        <f>(M59*21)/100</f>
      </c>
      <c t="s">
        <v>27</v>
      </c>
    </row>
    <row r="60" spans="1:5" ht="12.75">
      <c r="A60" s="35" t="s">
        <v>56</v>
      </c>
      <c r="E60" s="39" t="s">
        <v>52</v>
      </c>
    </row>
    <row r="61" spans="1:5" ht="51">
      <c r="A61" s="35" t="s">
        <v>57</v>
      </c>
      <c r="E61" s="40" t="s">
        <v>178</v>
      </c>
    </row>
    <row r="62" spans="1:5" ht="12.75">
      <c r="A62" t="s">
        <v>59</v>
      </c>
      <c r="E62" s="39" t="s">
        <v>60</v>
      </c>
    </row>
    <row r="63" spans="1:16" ht="12.75">
      <c r="A63" t="s">
        <v>49</v>
      </c>
      <c s="34" t="s">
        <v>108</v>
      </c>
      <c s="34" t="s">
        <v>179</v>
      </c>
      <c s="35" t="s">
        <v>52</v>
      </c>
      <c s="6" t="s">
        <v>180</v>
      </c>
      <c s="36" t="s">
        <v>65</v>
      </c>
      <c s="37">
        <v>2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55</v>
      </c>
      <c>
        <f>(M63*21)/100</f>
      </c>
      <c t="s">
        <v>27</v>
      </c>
    </row>
    <row r="64" spans="1:5" ht="12.75">
      <c r="A64" s="35" t="s">
        <v>56</v>
      </c>
      <c r="E64" s="39" t="s">
        <v>52</v>
      </c>
    </row>
    <row r="65" spans="1:5" ht="63.75">
      <c r="A65" s="35" t="s">
        <v>57</v>
      </c>
      <c r="E65" s="40" t="s">
        <v>181</v>
      </c>
    </row>
    <row r="66" spans="1:5" ht="12.75">
      <c r="A66" t="s">
        <v>59</v>
      </c>
      <c r="E66" s="39" t="s">
        <v>60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T9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14</v>
      </c>
      <c r="E4" s="26" t="s">
        <v>15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COUNTIFS(L8:L95,"=0",A8:A95,"P")+COUNTIFS(L8:L95,"",A8:A95,"P")+SUM(Q8:Q95)</f>
      </c>
    </row>
    <row r="8" spans="1:13" ht="12.75">
      <c r="A8" t="s">
        <v>44</v>
      </c>
      <c r="C8" s="28" t="s">
        <v>184</v>
      </c>
      <c r="E8" s="30" t="s">
        <v>183</v>
      </c>
      <c r="J8" s="29">
        <f>0+J9+J70</f>
      </c>
      <c s="29">
        <f>0+K9+K70</f>
      </c>
      <c s="29">
        <f>0+L9+L70</f>
      </c>
      <c s="29">
        <f>0+M9+M70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0+L10+L14+L18+L22+L26+L30+L34+L38+L42+L46+L50+L54+L58+L62+L66</f>
      </c>
      <c s="32">
        <f>0+M10+M14+M18+M22+M26+M30+M34+M38+M42+M46+M50+M54+M58+M62+M66</f>
      </c>
    </row>
    <row r="10" spans="1:16" ht="12.75">
      <c r="A10" t="s">
        <v>49</v>
      </c>
      <c s="34" t="s">
        <v>50</v>
      </c>
      <c s="34" t="s">
        <v>51</v>
      </c>
      <c s="35" t="s">
        <v>52</v>
      </c>
      <c s="6" t="s">
        <v>53</v>
      </c>
      <c s="36" t="s">
        <v>54</v>
      </c>
      <c s="37">
        <v>60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27</v>
      </c>
    </row>
    <row r="11" spans="1:5" ht="12.75">
      <c r="A11" s="35" t="s">
        <v>56</v>
      </c>
      <c r="E11" s="39" t="s">
        <v>52</v>
      </c>
    </row>
    <row r="12" spans="1:5" ht="63.75">
      <c r="A12" s="35" t="s">
        <v>57</v>
      </c>
      <c r="E12" s="40" t="s">
        <v>185</v>
      </c>
    </row>
    <row r="13" spans="1:5" ht="12.75">
      <c r="A13" t="s">
        <v>59</v>
      </c>
      <c r="E13" s="39" t="s">
        <v>60</v>
      </c>
    </row>
    <row r="14" spans="1:16" ht="12.75">
      <c r="A14" t="s">
        <v>49</v>
      </c>
      <c s="34" t="s">
        <v>27</v>
      </c>
      <c s="34" t="s">
        <v>61</v>
      </c>
      <c s="35" t="s">
        <v>52</v>
      </c>
      <c s="6" t="s">
        <v>62</v>
      </c>
      <c s="36" t="s">
        <v>54</v>
      </c>
      <c s="37">
        <v>60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55</v>
      </c>
      <c>
        <f>(M14*21)/100</f>
      </c>
      <c t="s">
        <v>27</v>
      </c>
    </row>
    <row r="15" spans="1:5" ht="12.75">
      <c r="A15" s="35" t="s">
        <v>56</v>
      </c>
      <c r="E15" s="39" t="s">
        <v>52</v>
      </c>
    </row>
    <row r="16" spans="1:5" ht="63.75">
      <c r="A16" s="35" t="s">
        <v>57</v>
      </c>
      <c r="E16" s="40" t="s">
        <v>185</v>
      </c>
    </row>
    <row r="17" spans="1:5" ht="12.75">
      <c r="A17" t="s">
        <v>59</v>
      </c>
      <c r="E17" s="39" t="s">
        <v>60</v>
      </c>
    </row>
    <row r="18" spans="1:16" ht="12.75">
      <c r="A18" t="s">
        <v>49</v>
      </c>
      <c s="34" t="s">
        <v>26</v>
      </c>
      <c s="34" t="s">
        <v>63</v>
      </c>
      <c s="35" t="s">
        <v>52</v>
      </c>
      <c s="6" t="s">
        <v>64</v>
      </c>
      <c s="36" t="s">
        <v>65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55</v>
      </c>
      <c>
        <f>(M18*21)/100</f>
      </c>
      <c t="s">
        <v>27</v>
      </c>
    </row>
    <row r="19" spans="1:5" ht="12.75">
      <c r="A19" s="35" t="s">
        <v>56</v>
      </c>
      <c r="E19" s="39" t="s">
        <v>52</v>
      </c>
    </row>
    <row r="20" spans="1:5" ht="51">
      <c r="A20" s="35" t="s">
        <v>57</v>
      </c>
      <c r="E20" s="40" t="s">
        <v>186</v>
      </c>
    </row>
    <row r="21" spans="1:5" ht="12.75">
      <c r="A21" t="s">
        <v>59</v>
      </c>
      <c r="E21" s="39" t="s">
        <v>60</v>
      </c>
    </row>
    <row r="22" spans="1:16" ht="12.75">
      <c r="A22" t="s">
        <v>49</v>
      </c>
      <c s="34" t="s">
        <v>67</v>
      </c>
      <c s="34" t="s">
        <v>68</v>
      </c>
      <c s="35" t="s">
        <v>52</v>
      </c>
      <c s="6" t="s">
        <v>69</v>
      </c>
      <c s="36" t="s">
        <v>65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55</v>
      </c>
      <c>
        <f>(M22*21)/100</f>
      </c>
      <c t="s">
        <v>27</v>
      </c>
    </row>
    <row r="23" spans="1:5" ht="12.75">
      <c r="A23" s="35" t="s">
        <v>56</v>
      </c>
      <c r="E23" s="39" t="s">
        <v>52</v>
      </c>
    </row>
    <row r="24" spans="1:5" ht="51">
      <c r="A24" s="35" t="s">
        <v>57</v>
      </c>
      <c r="E24" s="40" t="s">
        <v>70</v>
      </c>
    </row>
    <row r="25" spans="1:5" ht="12.75">
      <c r="A25" t="s">
        <v>59</v>
      </c>
      <c r="E25" s="39" t="s">
        <v>60</v>
      </c>
    </row>
    <row r="26" spans="1:16" ht="12.75">
      <c r="A26" t="s">
        <v>49</v>
      </c>
      <c s="34" t="s">
        <v>71</v>
      </c>
      <c s="34" t="s">
        <v>72</v>
      </c>
      <c s="35" t="s">
        <v>52</v>
      </c>
      <c s="6" t="s">
        <v>73</v>
      </c>
      <c s="36" t="s">
        <v>65</v>
      </c>
      <c s="37">
        <v>1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55</v>
      </c>
      <c>
        <f>(M26*21)/100</f>
      </c>
      <c t="s">
        <v>27</v>
      </c>
    </row>
    <row r="27" spans="1:5" ht="12.75">
      <c r="A27" s="35" t="s">
        <v>56</v>
      </c>
      <c r="E27" s="39" t="s">
        <v>52</v>
      </c>
    </row>
    <row r="28" spans="1:5" ht="51">
      <c r="A28" s="35" t="s">
        <v>57</v>
      </c>
      <c r="E28" s="40" t="s">
        <v>70</v>
      </c>
    </row>
    <row r="29" spans="1:5" ht="12.75">
      <c r="A29" t="s">
        <v>59</v>
      </c>
      <c r="E29" s="39" t="s">
        <v>60</v>
      </c>
    </row>
    <row r="30" spans="1:16" ht="25.5">
      <c r="A30" t="s">
        <v>49</v>
      </c>
      <c s="34" t="s">
        <v>74</v>
      </c>
      <c s="34" t="s">
        <v>75</v>
      </c>
      <c s="35" t="s">
        <v>52</v>
      </c>
      <c s="6" t="s">
        <v>76</v>
      </c>
      <c s="36" t="s">
        <v>65</v>
      </c>
      <c s="37">
        <v>2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55</v>
      </c>
      <c>
        <f>(M30*21)/100</f>
      </c>
      <c t="s">
        <v>27</v>
      </c>
    </row>
    <row r="31" spans="1:5" ht="12.75">
      <c r="A31" s="35" t="s">
        <v>56</v>
      </c>
      <c r="E31" s="39" t="s">
        <v>52</v>
      </c>
    </row>
    <row r="32" spans="1:5" ht="51">
      <c r="A32" s="35" t="s">
        <v>57</v>
      </c>
      <c r="E32" s="40" t="s">
        <v>187</v>
      </c>
    </row>
    <row r="33" spans="1:5" ht="12.75">
      <c r="A33" t="s">
        <v>59</v>
      </c>
      <c r="E33" s="39" t="s">
        <v>60</v>
      </c>
    </row>
    <row r="34" spans="1:16" ht="25.5">
      <c r="A34" t="s">
        <v>49</v>
      </c>
      <c s="34" t="s">
        <v>78</v>
      </c>
      <c s="34" t="s">
        <v>79</v>
      </c>
      <c s="35" t="s">
        <v>52</v>
      </c>
      <c s="6" t="s">
        <v>80</v>
      </c>
      <c s="36" t="s">
        <v>65</v>
      </c>
      <c s="37">
        <v>2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55</v>
      </c>
      <c>
        <f>(M34*21)/100</f>
      </c>
      <c t="s">
        <v>27</v>
      </c>
    </row>
    <row r="35" spans="1:5" ht="12.75">
      <c r="A35" s="35" t="s">
        <v>56</v>
      </c>
      <c r="E35" s="39" t="s">
        <v>52</v>
      </c>
    </row>
    <row r="36" spans="1:5" ht="51">
      <c r="A36" s="35" t="s">
        <v>57</v>
      </c>
      <c r="E36" s="40" t="s">
        <v>81</v>
      </c>
    </row>
    <row r="37" spans="1:5" ht="12.75">
      <c r="A37" t="s">
        <v>59</v>
      </c>
      <c r="E37" s="39" t="s">
        <v>60</v>
      </c>
    </row>
    <row r="38" spans="1:16" ht="25.5">
      <c r="A38" t="s">
        <v>49</v>
      </c>
      <c s="34" t="s">
        <v>82</v>
      </c>
      <c s="34" t="s">
        <v>83</v>
      </c>
      <c s="35" t="s">
        <v>52</v>
      </c>
      <c s="6" t="s">
        <v>84</v>
      </c>
      <c s="36" t="s">
        <v>65</v>
      </c>
      <c s="37">
        <v>2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55</v>
      </c>
      <c>
        <f>(M38*21)/100</f>
      </c>
      <c t="s">
        <v>27</v>
      </c>
    </row>
    <row r="39" spans="1:5" ht="12.75">
      <c r="A39" s="35" t="s">
        <v>56</v>
      </c>
      <c r="E39" s="39" t="s">
        <v>52</v>
      </c>
    </row>
    <row r="40" spans="1:5" ht="51">
      <c r="A40" s="35" t="s">
        <v>57</v>
      </c>
      <c r="E40" s="40" t="s">
        <v>81</v>
      </c>
    </row>
    <row r="41" spans="1:5" ht="12.75">
      <c r="A41" t="s">
        <v>59</v>
      </c>
      <c r="E41" s="39" t="s">
        <v>60</v>
      </c>
    </row>
    <row r="42" spans="1:16" ht="12.75">
      <c r="A42" t="s">
        <v>49</v>
      </c>
      <c s="34" t="s">
        <v>85</v>
      </c>
      <c s="34" t="s">
        <v>86</v>
      </c>
      <c s="35" t="s">
        <v>52</v>
      </c>
      <c s="6" t="s">
        <v>87</v>
      </c>
      <c s="36" t="s">
        <v>65</v>
      </c>
      <c s="37">
        <v>28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55</v>
      </c>
      <c>
        <f>(M42*21)/100</f>
      </c>
      <c t="s">
        <v>27</v>
      </c>
    </row>
    <row r="43" spans="1:5" ht="12.75">
      <c r="A43" s="35" t="s">
        <v>56</v>
      </c>
      <c r="E43" s="39" t="s">
        <v>52</v>
      </c>
    </row>
    <row r="44" spans="1:5" ht="51">
      <c r="A44" s="35" t="s">
        <v>57</v>
      </c>
      <c r="E44" s="40" t="s">
        <v>188</v>
      </c>
    </row>
    <row r="45" spans="1:5" ht="12.75">
      <c r="A45" t="s">
        <v>59</v>
      </c>
      <c r="E45" s="39" t="s">
        <v>60</v>
      </c>
    </row>
    <row r="46" spans="1:16" ht="12.75">
      <c r="A46" t="s">
        <v>49</v>
      </c>
      <c s="34" t="s">
        <v>89</v>
      </c>
      <c s="34" t="s">
        <v>90</v>
      </c>
      <c s="35" t="s">
        <v>52</v>
      </c>
      <c s="6" t="s">
        <v>91</v>
      </c>
      <c s="36" t="s">
        <v>92</v>
      </c>
      <c s="37">
        <v>20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55</v>
      </c>
      <c>
        <f>(M46*21)/100</f>
      </c>
      <c t="s">
        <v>27</v>
      </c>
    </row>
    <row r="47" spans="1:5" ht="12.75">
      <c r="A47" s="35" t="s">
        <v>56</v>
      </c>
      <c r="E47" s="39" t="s">
        <v>52</v>
      </c>
    </row>
    <row r="48" spans="1:5" ht="51">
      <c r="A48" s="35" t="s">
        <v>57</v>
      </c>
      <c r="E48" s="40" t="s">
        <v>189</v>
      </c>
    </row>
    <row r="49" spans="1:5" ht="12.75">
      <c r="A49" t="s">
        <v>59</v>
      </c>
      <c r="E49" s="39" t="s">
        <v>60</v>
      </c>
    </row>
    <row r="50" spans="1:16" ht="12.75">
      <c r="A50" t="s">
        <v>49</v>
      </c>
      <c s="34" t="s">
        <v>94</v>
      </c>
      <c s="34" t="s">
        <v>95</v>
      </c>
      <c s="35" t="s">
        <v>52</v>
      </c>
      <c s="6" t="s">
        <v>96</v>
      </c>
      <c s="36" t="s">
        <v>65</v>
      </c>
      <c s="37">
        <v>1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55</v>
      </c>
      <c>
        <f>(M50*21)/100</f>
      </c>
      <c t="s">
        <v>27</v>
      </c>
    </row>
    <row r="51" spans="1:5" ht="12.75">
      <c r="A51" s="35" t="s">
        <v>56</v>
      </c>
      <c r="E51" s="39" t="s">
        <v>52</v>
      </c>
    </row>
    <row r="52" spans="1:5" ht="51">
      <c r="A52" s="35" t="s">
        <v>57</v>
      </c>
      <c r="E52" s="40" t="s">
        <v>190</v>
      </c>
    </row>
    <row r="53" spans="1:5" ht="12.75">
      <c r="A53" t="s">
        <v>59</v>
      </c>
      <c r="E53" s="39" t="s">
        <v>60</v>
      </c>
    </row>
    <row r="54" spans="1:16" ht="12.75">
      <c r="A54" t="s">
        <v>49</v>
      </c>
      <c s="34" t="s">
        <v>98</v>
      </c>
      <c s="34" t="s">
        <v>99</v>
      </c>
      <c s="35" t="s">
        <v>52</v>
      </c>
      <c s="6" t="s">
        <v>100</v>
      </c>
      <c s="36" t="s">
        <v>65</v>
      </c>
      <c s="37">
        <v>2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101</v>
      </c>
      <c>
        <f>(M54*21)/100</f>
      </c>
      <c t="s">
        <v>27</v>
      </c>
    </row>
    <row r="55" spans="1:5" ht="12.75">
      <c r="A55" s="35" t="s">
        <v>56</v>
      </c>
      <c r="E55" s="39" t="s">
        <v>52</v>
      </c>
    </row>
    <row r="56" spans="1:5" ht="63.75">
      <c r="A56" s="35" t="s">
        <v>57</v>
      </c>
      <c r="E56" s="40" t="s">
        <v>102</v>
      </c>
    </row>
    <row r="57" spans="1:5" ht="89.25">
      <c r="A57" t="s">
        <v>59</v>
      </c>
      <c r="E57" s="39" t="s">
        <v>103</v>
      </c>
    </row>
    <row r="58" spans="1:16" ht="12.75">
      <c r="A58" t="s">
        <v>49</v>
      </c>
      <c s="34" t="s">
        <v>104</v>
      </c>
      <c s="34" t="s">
        <v>105</v>
      </c>
      <c s="35" t="s">
        <v>52</v>
      </c>
      <c s="6" t="s">
        <v>106</v>
      </c>
      <c s="36" t="s">
        <v>65</v>
      </c>
      <c s="37">
        <v>2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101</v>
      </c>
      <c>
        <f>(M58*21)/100</f>
      </c>
      <c t="s">
        <v>27</v>
      </c>
    </row>
    <row r="59" spans="1:5" ht="12.75">
      <c r="A59" s="35" t="s">
        <v>56</v>
      </c>
      <c r="E59" s="39" t="s">
        <v>52</v>
      </c>
    </row>
    <row r="60" spans="1:5" ht="63.75">
      <c r="A60" s="35" t="s">
        <v>57</v>
      </c>
      <c r="E60" s="40" t="s">
        <v>102</v>
      </c>
    </row>
    <row r="61" spans="1:5" ht="89.25">
      <c r="A61" t="s">
        <v>59</v>
      </c>
      <c r="E61" s="39" t="s">
        <v>107</v>
      </c>
    </row>
    <row r="62" spans="1:16" ht="12.75">
      <c r="A62" t="s">
        <v>49</v>
      </c>
      <c s="34" t="s">
        <v>108</v>
      </c>
      <c s="34" t="s">
        <v>109</v>
      </c>
      <c s="35" t="s">
        <v>52</v>
      </c>
      <c s="6" t="s">
        <v>110</v>
      </c>
      <c s="36" t="s">
        <v>65</v>
      </c>
      <c s="37">
        <v>2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101</v>
      </c>
      <c>
        <f>(M62*21)/100</f>
      </c>
      <c t="s">
        <v>27</v>
      </c>
    </row>
    <row r="63" spans="1:5" ht="12.75">
      <c r="A63" s="35" t="s">
        <v>56</v>
      </c>
      <c r="E63" s="39" t="s">
        <v>52</v>
      </c>
    </row>
    <row r="64" spans="1:5" ht="63.75">
      <c r="A64" s="35" t="s">
        <v>57</v>
      </c>
      <c r="E64" s="40" t="s">
        <v>191</v>
      </c>
    </row>
    <row r="65" spans="1:5" ht="140.25">
      <c r="A65" t="s">
        <v>59</v>
      </c>
      <c r="E65" s="39" t="s">
        <v>112</v>
      </c>
    </row>
    <row r="66" spans="1:16" ht="12.75">
      <c r="A66" t="s">
        <v>49</v>
      </c>
      <c s="34" t="s">
        <v>113</v>
      </c>
      <c s="34" t="s">
        <v>114</v>
      </c>
      <c s="35" t="s">
        <v>52</v>
      </c>
      <c s="6" t="s">
        <v>115</v>
      </c>
      <c s="36" t="s">
        <v>65</v>
      </c>
      <c s="37">
        <v>2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101</v>
      </c>
      <c>
        <f>(M66*21)/100</f>
      </c>
      <c t="s">
        <v>27</v>
      </c>
    </row>
    <row r="67" spans="1:5" ht="12.75">
      <c r="A67" s="35" t="s">
        <v>56</v>
      </c>
      <c r="E67" s="39" t="s">
        <v>52</v>
      </c>
    </row>
    <row r="68" spans="1:5" ht="63.75">
      <c r="A68" s="35" t="s">
        <v>57</v>
      </c>
      <c r="E68" s="40" t="s">
        <v>191</v>
      </c>
    </row>
    <row r="69" spans="1:5" ht="127.5">
      <c r="A69" t="s">
        <v>59</v>
      </c>
      <c r="E69" s="39" t="s">
        <v>116</v>
      </c>
    </row>
    <row r="70" spans="1:13" ht="12.75">
      <c r="A70" t="s">
        <v>46</v>
      </c>
      <c r="C70" s="31" t="s">
        <v>50</v>
      </c>
      <c r="E70" s="33" t="s">
        <v>117</v>
      </c>
      <c r="J70" s="32">
        <f>0</f>
      </c>
      <c s="32">
        <f>0</f>
      </c>
      <c s="32">
        <f>0+L71+L75+L79+L83+L87+L91+L95</f>
      </c>
      <c s="32">
        <f>0+M71+M75+M79+M83+M87+M91+M95</f>
      </c>
    </row>
    <row r="71" spans="1:16" ht="12.75">
      <c r="A71" t="s">
        <v>49</v>
      </c>
      <c s="34" t="s">
        <v>118</v>
      </c>
      <c s="34" t="s">
        <v>192</v>
      </c>
      <c s="35" t="s">
        <v>52</v>
      </c>
      <c s="6" t="s">
        <v>193</v>
      </c>
      <c s="36" t="s">
        <v>121</v>
      </c>
      <c s="37">
        <v>1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55</v>
      </c>
      <c>
        <f>(M71*21)/100</f>
      </c>
      <c t="s">
        <v>27</v>
      </c>
    </row>
    <row r="72" spans="1:5" ht="12.75">
      <c r="A72" s="35" t="s">
        <v>56</v>
      </c>
      <c r="E72" s="39" t="s">
        <v>52</v>
      </c>
    </row>
    <row r="73" spans="1:5" ht="51">
      <c r="A73" s="35" t="s">
        <v>57</v>
      </c>
      <c r="E73" s="40" t="s">
        <v>194</v>
      </c>
    </row>
    <row r="74" spans="1:5" ht="12.75">
      <c r="A74" t="s">
        <v>59</v>
      </c>
      <c r="E74" s="39" t="s">
        <v>60</v>
      </c>
    </row>
    <row r="75" spans="1:16" ht="12.75">
      <c r="A75" t="s">
        <v>49</v>
      </c>
      <c s="34" t="s">
        <v>123</v>
      </c>
      <c s="34" t="s">
        <v>124</v>
      </c>
      <c s="35" t="s">
        <v>52</v>
      </c>
      <c s="6" t="s">
        <v>125</v>
      </c>
      <c s="36" t="s">
        <v>121</v>
      </c>
      <c s="37">
        <v>1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55</v>
      </c>
      <c>
        <f>(M75*21)/100</f>
      </c>
      <c t="s">
        <v>27</v>
      </c>
    </row>
    <row r="76" spans="1:5" ht="12.75">
      <c r="A76" s="35" t="s">
        <v>56</v>
      </c>
      <c r="E76" s="39" t="s">
        <v>52</v>
      </c>
    </row>
    <row r="77" spans="1:5" ht="51">
      <c r="A77" s="35" t="s">
        <v>57</v>
      </c>
      <c r="E77" s="40" t="s">
        <v>195</v>
      </c>
    </row>
    <row r="78" spans="1:5" ht="12.75">
      <c r="A78" t="s">
        <v>59</v>
      </c>
      <c r="E78" s="39" t="s">
        <v>60</v>
      </c>
    </row>
    <row r="79" spans="1:16" ht="12.75">
      <c r="A79" t="s">
        <v>49</v>
      </c>
      <c s="34" t="s">
        <v>127</v>
      </c>
      <c s="34" t="s">
        <v>140</v>
      </c>
      <c s="35" t="s">
        <v>52</v>
      </c>
      <c s="6" t="s">
        <v>141</v>
      </c>
      <c s="36" t="s">
        <v>65</v>
      </c>
      <c s="37">
        <v>2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55</v>
      </c>
      <c>
        <f>(M79*21)/100</f>
      </c>
      <c t="s">
        <v>27</v>
      </c>
    </row>
    <row r="80" spans="1:5" ht="12.75">
      <c r="A80" s="35" t="s">
        <v>56</v>
      </c>
      <c r="E80" s="39" t="s">
        <v>52</v>
      </c>
    </row>
    <row r="81" spans="1:5" ht="63.75">
      <c r="A81" s="35" t="s">
        <v>57</v>
      </c>
      <c r="E81" s="40" t="s">
        <v>196</v>
      </c>
    </row>
    <row r="82" spans="1:5" ht="12.75">
      <c r="A82" t="s">
        <v>59</v>
      </c>
      <c r="E82" s="39" t="s">
        <v>60</v>
      </c>
    </row>
    <row r="83" spans="1:16" ht="12.75">
      <c r="A83" t="s">
        <v>49</v>
      </c>
      <c s="34" t="s">
        <v>131</v>
      </c>
      <c s="34" t="s">
        <v>144</v>
      </c>
      <c s="35" t="s">
        <v>52</v>
      </c>
      <c s="6" t="s">
        <v>145</v>
      </c>
      <c s="36" t="s">
        <v>65</v>
      </c>
      <c s="37">
        <v>2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55</v>
      </c>
      <c>
        <f>(M83*21)/100</f>
      </c>
      <c t="s">
        <v>27</v>
      </c>
    </row>
    <row r="84" spans="1:5" ht="12.75">
      <c r="A84" s="35" t="s">
        <v>56</v>
      </c>
      <c r="E84" s="39" t="s">
        <v>52</v>
      </c>
    </row>
    <row r="85" spans="1:5" ht="63.75">
      <c r="A85" s="35" t="s">
        <v>57</v>
      </c>
      <c r="E85" s="40" t="s">
        <v>142</v>
      </c>
    </row>
    <row r="86" spans="1:5" ht="12.75">
      <c r="A86" t="s">
        <v>59</v>
      </c>
      <c r="E86" s="39" t="s">
        <v>60</v>
      </c>
    </row>
    <row r="87" spans="1:16" ht="12.75">
      <c r="A87" t="s">
        <v>49</v>
      </c>
      <c s="34" t="s">
        <v>135</v>
      </c>
      <c s="34" t="s">
        <v>148</v>
      </c>
      <c s="35" t="s">
        <v>52</v>
      </c>
      <c s="6" t="s">
        <v>149</v>
      </c>
      <c s="36" t="s">
        <v>65</v>
      </c>
      <c s="37">
        <v>2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55</v>
      </c>
      <c>
        <f>(M87*21)/100</f>
      </c>
      <c t="s">
        <v>27</v>
      </c>
    </row>
    <row r="88" spans="1:5" ht="12.75">
      <c r="A88" s="35" t="s">
        <v>56</v>
      </c>
      <c r="E88" s="39" t="s">
        <v>52</v>
      </c>
    </row>
    <row r="89" spans="1:5" ht="63.75">
      <c r="A89" s="35" t="s">
        <v>57</v>
      </c>
      <c r="E89" s="40" t="s">
        <v>197</v>
      </c>
    </row>
    <row r="90" spans="1:5" ht="12.75">
      <c r="A90" t="s">
        <v>59</v>
      </c>
      <c r="E90" s="39" t="s">
        <v>60</v>
      </c>
    </row>
    <row r="91" spans="1:16" ht="12.75">
      <c r="A91" t="s">
        <v>49</v>
      </c>
      <c s="34" t="s">
        <v>139</v>
      </c>
      <c s="34" t="s">
        <v>152</v>
      </c>
      <c s="35" t="s">
        <v>52</v>
      </c>
      <c s="6" t="s">
        <v>153</v>
      </c>
      <c s="36" t="s">
        <v>65</v>
      </c>
      <c s="37">
        <v>2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55</v>
      </c>
      <c>
        <f>(M91*21)/100</f>
      </c>
      <c t="s">
        <v>27</v>
      </c>
    </row>
    <row r="92" spans="1:5" ht="12.75">
      <c r="A92" s="35" t="s">
        <v>56</v>
      </c>
      <c r="E92" s="39" t="s">
        <v>52</v>
      </c>
    </row>
    <row r="93" spans="1:5" ht="63.75">
      <c r="A93" s="35" t="s">
        <v>57</v>
      </c>
      <c r="E93" s="40" t="s">
        <v>197</v>
      </c>
    </row>
    <row r="94" spans="1:5" ht="12.75">
      <c r="A94" t="s">
        <v>59</v>
      </c>
      <c r="E94" s="39" t="s">
        <v>60</v>
      </c>
    </row>
    <row r="95" spans="1:16" ht="12.75">
      <c r="A95" t="s">
        <v>49</v>
      </c>
      <c s="34" t="s">
        <v>143</v>
      </c>
      <c s="34" t="s">
        <v>176</v>
      </c>
      <c s="35" t="s">
        <v>52</v>
      </c>
      <c s="6" t="s">
        <v>177</v>
      </c>
      <c s="36" t="s">
        <v>65</v>
      </c>
      <c s="37">
        <v>2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55</v>
      </c>
      <c>
        <f>(M95*21)/100</f>
      </c>
      <c t="s">
        <v>27</v>
      </c>
    </row>
    <row r="96" spans="1:5" ht="12.75">
      <c r="A96" s="35" t="s">
        <v>56</v>
      </c>
      <c r="E96" s="39" t="s">
        <v>52</v>
      </c>
    </row>
    <row r="97" spans="1:5" ht="51">
      <c r="A97" s="35" t="s">
        <v>57</v>
      </c>
      <c r="E97" s="40" t="s">
        <v>198</v>
      </c>
    </row>
    <row r="98" spans="1:5" ht="12.75">
      <c r="A98" t="s">
        <v>59</v>
      </c>
      <c r="E98" s="39" t="s">
        <v>60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T7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199</v>
      </c>
      <c s="41">
        <f>Rekapitulace!C14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199</v>
      </c>
      <c r="E4" s="26" t="s">
        <v>200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COUNTIFS(L8:L69,"=0",A8:A69,"P")+COUNTIFS(L8:L69,"",A8:A69,"P")+SUM(Q8:Q69)</f>
      </c>
    </row>
    <row r="8" spans="1:13" ht="12.75">
      <c r="A8" t="s">
        <v>44</v>
      </c>
      <c r="C8" s="28" t="s">
        <v>203</v>
      </c>
      <c r="E8" s="30" t="s">
        <v>202</v>
      </c>
      <c r="J8" s="29">
        <f>0+J9+J22+J27+J64</f>
      </c>
      <c s="29">
        <f>0+K9+K22+K27+K64</f>
      </c>
      <c s="29">
        <f>0+L9+L22+L27+L64</f>
      </c>
      <c s="29">
        <f>0+M9+M22+M27+M64</f>
      </c>
    </row>
    <row r="9" spans="1:13" ht="12.75">
      <c r="A9" t="s">
        <v>46</v>
      </c>
      <c r="C9" s="31" t="s">
        <v>47</v>
      </c>
      <c r="E9" s="33" t="s">
        <v>204</v>
      </c>
      <c r="J9" s="32">
        <f>0</f>
      </c>
      <c s="32">
        <f>0</f>
      </c>
      <c s="32">
        <f>0+L10+L14+L18</f>
      </c>
      <c s="32">
        <f>0+M10+M14+M18</f>
      </c>
    </row>
    <row r="10" spans="1:16" ht="12.75">
      <c r="A10" t="s">
        <v>49</v>
      </c>
      <c s="34" t="s">
        <v>50</v>
      </c>
      <c s="34" t="s">
        <v>205</v>
      </c>
      <c s="35" t="s">
        <v>52</v>
      </c>
      <c s="6" t="s">
        <v>206</v>
      </c>
      <c s="36" t="s">
        <v>207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27</v>
      </c>
    </row>
    <row r="11" spans="1:5" ht="25.5">
      <c r="A11" s="35" t="s">
        <v>56</v>
      </c>
      <c r="E11" s="39" t="s">
        <v>208</v>
      </c>
    </row>
    <row r="12" spans="1:5" ht="51">
      <c r="A12" s="35" t="s">
        <v>57</v>
      </c>
      <c r="E12" s="40" t="s">
        <v>209</v>
      </c>
    </row>
    <row r="13" spans="1:5" ht="38.25">
      <c r="A13" t="s">
        <v>59</v>
      </c>
      <c r="E13" s="39" t="s">
        <v>210</v>
      </c>
    </row>
    <row r="14" spans="1:16" ht="38.25">
      <c r="A14" t="s">
        <v>49</v>
      </c>
      <c s="34" t="s">
        <v>27</v>
      </c>
      <c s="34" t="s">
        <v>211</v>
      </c>
      <c s="35" t="s">
        <v>212</v>
      </c>
      <c s="6" t="s">
        <v>213</v>
      </c>
      <c s="36" t="s">
        <v>214</v>
      </c>
      <c s="37">
        <v>115.5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101</v>
      </c>
      <c>
        <f>(M14*21)/100</f>
      </c>
      <c t="s">
        <v>27</v>
      </c>
    </row>
    <row r="15" spans="1:5" ht="25.5">
      <c r="A15" s="35" t="s">
        <v>56</v>
      </c>
      <c r="E15" s="39" t="s">
        <v>215</v>
      </c>
    </row>
    <row r="16" spans="1:5" ht="51">
      <c r="A16" s="35" t="s">
        <v>57</v>
      </c>
      <c r="E16" s="40" t="s">
        <v>216</v>
      </c>
    </row>
    <row r="17" spans="1:5" ht="140.25">
      <c r="A17" t="s">
        <v>59</v>
      </c>
      <c r="E17" s="39" t="s">
        <v>217</v>
      </c>
    </row>
    <row r="18" spans="1:16" ht="51">
      <c r="A18" t="s">
        <v>49</v>
      </c>
      <c s="34" t="s">
        <v>26</v>
      </c>
      <c s="34" t="s">
        <v>218</v>
      </c>
      <c s="35" t="s">
        <v>219</v>
      </c>
      <c s="6" t="s">
        <v>220</v>
      </c>
      <c s="36" t="s">
        <v>214</v>
      </c>
      <c s="37">
        <v>10.1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101</v>
      </c>
      <c>
        <f>(M18*21)/100</f>
      </c>
      <c t="s">
        <v>27</v>
      </c>
    </row>
    <row r="19" spans="1:5" ht="25.5">
      <c r="A19" s="35" t="s">
        <v>56</v>
      </c>
      <c r="E19" s="39" t="s">
        <v>215</v>
      </c>
    </row>
    <row r="20" spans="1:5" ht="51">
      <c r="A20" s="35" t="s">
        <v>57</v>
      </c>
      <c r="E20" s="40" t="s">
        <v>221</v>
      </c>
    </row>
    <row r="21" spans="1:5" ht="127.5">
      <c r="A21" t="s">
        <v>59</v>
      </c>
      <c r="E21" s="39" t="s">
        <v>222</v>
      </c>
    </row>
    <row r="22" spans="1:13" ht="12.75">
      <c r="A22" t="s">
        <v>46</v>
      </c>
      <c r="C22" s="31" t="s">
        <v>50</v>
      </c>
      <c r="E22" s="33" t="s">
        <v>223</v>
      </c>
      <c r="J22" s="32">
        <f>0</f>
      </c>
      <c s="32">
        <f>0</f>
      </c>
      <c s="32">
        <f>0+L23</f>
      </c>
      <c s="32">
        <f>0+M23</f>
      </c>
    </row>
    <row r="23" spans="1:16" ht="12.75">
      <c r="A23" t="s">
        <v>49</v>
      </c>
      <c s="34" t="s">
        <v>67</v>
      </c>
      <c s="34" t="s">
        <v>224</v>
      </c>
      <c s="35" t="s">
        <v>52</v>
      </c>
      <c s="6" t="s">
        <v>225</v>
      </c>
      <c s="36" t="s">
        <v>226</v>
      </c>
      <c s="37">
        <v>110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55</v>
      </c>
      <c>
        <f>(M23*21)/100</f>
      </c>
      <c t="s">
        <v>27</v>
      </c>
    </row>
    <row r="24" spans="1:5" ht="12.75">
      <c r="A24" s="35" t="s">
        <v>56</v>
      </c>
      <c r="E24" s="39" t="s">
        <v>52</v>
      </c>
    </row>
    <row r="25" spans="1:5" ht="51">
      <c r="A25" s="35" t="s">
        <v>57</v>
      </c>
      <c r="E25" s="40" t="s">
        <v>227</v>
      </c>
    </row>
    <row r="26" spans="1:5" ht="25.5">
      <c r="A26" t="s">
        <v>59</v>
      </c>
      <c r="E26" s="39" t="s">
        <v>228</v>
      </c>
    </row>
    <row r="27" spans="1:13" ht="12.75">
      <c r="A27" t="s">
        <v>46</v>
      </c>
      <c r="C27" s="31" t="s">
        <v>71</v>
      </c>
      <c r="E27" s="33" t="s">
        <v>229</v>
      </c>
      <c r="J27" s="32">
        <f>0</f>
      </c>
      <c s="32">
        <f>0</f>
      </c>
      <c s="32">
        <f>0+L28+L32+L36+L40+L44+L48+L52+L56+L60</f>
      </c>
      <c s="32">
        <f>0+M28+M32+M36+M40+M44+M48+M52+M56+M60</f>
      </c>
    </row>
    <row r="28" spans="1:16" ht="12.75">
      <c r="A28" t="s">
        <v>49</v>
      </c>
      <c s="34" t="s">
        <v>71</v>
      </c>
      <c s="34" t="s">
        <v>230</v>
      </c>
      <c s="35" t="s">
        <v>52</v>
      </c>
      <c s="6" t="s">
        <v>231</v>
      </c>
      <c s="36" t="s">
        <v>121</v>
      </c>
      <c s="37">
        <v>62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55</v>
      </c>
      <c>
        <f>(M28*21)/100</f>
      </c>
      <c t="s">
        <v>27</v>
      </c>
    </row>
    <row r="29" spans="1:5" ht="12.75">
      <c r="A29" s="35" t="s">
        <v>56</v>
      </c>
      <c r="E29" s="39" t="s">
        <v>52</v>
      </c>
    </row>
    <row r="30" spans="1:5" ht="51">
      <c r="A30" s="35" t="s">
        <v>57</v>
      </c>
      <c r="E30" s="40" t="s">
        <v>232</v>
      </c>
    </row>
    <row r="31" spans="1:5" ht="89.25">
      <c r="A31" t="s">
        <v>59</v>
      </c>
      <c r="E31" s="39" t="s">
        <v>233</v>
      </c>
    </row>
    <row r="32" spans="1:16" ht="12.75">
      <c r="A32" t="s">
        <v>49</v>
      </c>
      <c s="34" t="s">
        <v>74</v>
      </c>
      <c s="34" t="s">
        <v>234</v>
      </c>
      <c s="35" t="s">
        <v>52</v>
      </c>
      <c s="6" t="s">
        <v>235</v>
      </c>
      <c s="36" t="s">
        <v>121</v>
      </c>
      <c s="37">
        <v>27.5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55</v>
      </c>
      <c>
        <f>(M32*21)/100</f>
      </c>
      <c t="s">
        <v>27</v>
      </c>
    </row>
    <row r="33" spans="1:5" ht="12.75">
      <c r="A33" s="35" t="s">
        <v>56</v>
      </c>
      <c r="E33" s="39" t="s">
        <v>236</v>
      </c>
    </row>
    <row r="34" spans="1:5" ht="51">
      <c r="A34" s="35" t="s">
        <v>57</v>
      </c>
      <c r="E34" s="40" t="s">
        <v>237</v>
      </c>
    </row>
    <row r="35" spans="1:5" ht="89.25">
      <c r="A35" t="s">
        <v>59</v>
      </c>
      <c r="E35" s="39" t="s">
        <v>233</v>
      </c>
    </row>
    <row r="36" spans="1:16" ht="12.75">
      <c r="A36" t="s">
        <v>49</v>
      </c>
      <c s="34" t="s">
        <v>78</v>
      </c>
      <c s="34" t="s">
        <v>238</v>
      </c>
      <c s="35" t="s">
        <v>52</v>
      </c>
      <c s="6" t="s">
        <v>239</v>
      </c>
      <c s="36" t="s">
        <v>54</v>
      </c>
      <c s="37">
        <v>20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55</v>
      </c>
      <c>
        <f>(M36*21)/100</f>
      </c>
      <c t="s">
        <v>27</v>
      </c>
    </row>
    <row r="37" spans="1:5" ht="12.75">
      <c r="A37" s="35" t="s">
        <v>56</v>
      </c>
      <c r="E37" s="39" t="s">
        <v>52</v>
      </c>
    </row>
    <row r="38" spans="1:5" ht="51">
      <c r="A38" s="35" t="s">
        <v>57</v>
      </c>
      <c r="E38" s="40" t="s">
        <v>240</v>
      </c>
    </row>
    <row r="39" spans="1:5" ht="280.5">
      <c r="A39" t="s">
        <v>59</v>
      </c>
      <c r="E39" s="39" t="s">
        <v>241</v>
      </c>
    </row>
    <row r="40" spans="1:16" ht="25.5">
      <c r="A40" t="s">
        <v>49</v>
      </c>
      <c s="34" t="s">
        <v>82</v>
      </c>
      <c s="34" t="s">
        <v>242</v>
      </c>
      <c s="35" t="s">
        <v>52</v>
      </c>
      <c s="6" t="s">
        <v>243</v>
      </c>
      <c s="36" t="s">
        <v>54</v>
      </c>
      <c s="37">
        <v>200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55</v>
      </c>
      <c>
        <f>(M40*21)/100</f>
      </c>
      <c t="s">
        <v>27</v>
      </c>
    </row>
    <row r="41" spans="1:5" ht="12.75">
      <c r="A41" s="35" t="s">
        <v>56</v>
      </c>
      <c r="E41" s="39" t="s">
        <v>52</v>
      </c>
    </row>
    <row r="42" spans="1:5" ht="51">
      <c r="A42" s="35" t="s">
        <v>57</v>
      </c>
      <c r="E42" s="40" t="s">
        <v>244</v>
      </c>
    </row>
    <row r="43" spans="1:5" ht="114.75">
      <c r="A43" t="s">
        <v>59</v>
      </c>
      <c r="E43" s="39" t="s">
        <v>245</v>
      </c>
    </row>
    <row r="44" spans="1:16" ht="12.75">
      <c r="A44" t="s">
        <v>49</v>
      </c>
      <c s="34" t="s">
        <v>85</v>
      </c>
      <c s="34" t="s">
        <v>246</v>
      </c>
      <c s="35" t="s">
        <v>52</v>
      </c>
      <c s="6" t="s">
        <v>247</v>
      </c>
      <c s="36" t="s">
        <v>248</v>
      </c>
      <c s="37">
        <v>101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55</v>
      </c>
      <c>
        <f>(M44*21)/100</f>
      </c>
      <c t="s">
        <v>27</v>
      </c>
    </row>
    <row r="45" spans="1:5" ht="12.75">
      <c r="A45" s="35" t="s">
        <v>56</v>
      </c>
      <c r="E45" s="39" t="s">
        <v>249</v>
      </c>
    </row>
    <row r="46" spans="1:5" ht="51">
      <c r="A46" s="35" t="s">
        <v>57</v>
      </c>
      <c r="E46" s="40" t="s">
        <v>250</v>
      </c>
    </row>
    <row r="47" spans="1:5" ht="140.25">
      <c r="A47" t="s">
        <v>59</v>
      </c>
      <c r="E47" s="39" t="s">
        <v>251</v>
      </c>
    </row>
    <row r="48" spans="1:16" ht="12.75">
      <c r="A48" t="s">
        <v>49</v>
      </c>
      <c s="34" t="s">
        <v>89</v>
      </c>
      <c s="34" t="s">
        <v>252</v>
      </c>
      <c s="35" t="s">
        <v>52</v>
      </c>
      <c s="6" t="s">
        <v>253</v>
      </c>
      <c s="36" t="s">
        <v>65</v>
      </c>
      <c s="37">
        <v>2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55</v>
      </c>
      <c>
        <f>(M48*21)/100</f>
      </c>
      <c t="s">
        <v>27</v>
      </c>
    </row>
    <row r="49" spans="1:5" ht="12.75">
      <c r="A49" s="35" t="s">
        <v>56</v>
      </c>
      <c r="E49" s="39" t="s">
        <v>52</v>
      </c>
    </row>
    <row r="50" spans="1:5" ht="51">
      <c r="A50" s="35" t="s">
        <v>57</v>
      </c>
      <c r="E50" s="40" t="s">
        <v>254</v>
      </c>
    </row>
    <row r="51" spans="1:5" ht="255">
      <c r="A51" t="s">
        <v>59</v>
      </c>
      <c r="E51" s="39" t="s">
        <v>255</v>
      </c>
    </row>
    <row r="52" spans="1:16" ht="12.75">
      <c r="A52" t="s">
        <v>49</v>
      </c>
      <c s="34" t="s">
        <v>94</v>
      </c>
      <c s="34" t="s">
        <v>256</v>
      </c>
      <c s="35" t="s">
        <v>52</v>
      </c>
      <c s="6" t="s">
        <v>257</v>
      </c>
      <c s="36" t="s">
        <v>65</v>
      </c>
      <c s="37">
        <v>2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55</v>
      </c>
      <c>
        <f>(M52*21)/100</f>
      </c>
      <c t="s">
        <v>27</v>
      </c>
    </row>
    <row r="53" spans="1:5" ht="12.75">
      <c r="A53" s="35" t="s">
        <v>56</v>
      </c>
      <c r="E53" s="39" t="s">
        <v>52</v>
      </c>
    </row>
    <row r="54" spans="1:5" ht="51">
      <c r="A54" s="35" t="s">
        <v>57</v>
      </c>
      <c r="E54" s="40" t="s">
        <v>258</v>
      </c>
    </row>
    <row r="55" spans="1:5" ht="255">
      <c r="A55" t="s">
        <v>59</v>
      </c>
      <c r="E55" s="39" t="s">
        <v>255</v>
      </c>
    </row>
    <row r="56" spans="1:16" ht="12.75">
      <c r="A56" t="s">
        <v>49</v>
      </c>
      <c s="34" t="s">
        <v>98</v>
      </c>
      <c s="34" t="s">
        <v>259</v>
      </c>
      <c s="35" t="s">
        <v>52</v>
      </c>
      <c s="6" t="s">
        <v>260</v>
      </c>
      <c s="36" t="s">
        <v>54</v>
      </c>
      <c s="37">
        <v>300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55</v>
      </c>
      <c>
        <f>(M56*21)/100</f>
      </c>
      <c t="s">
        <v>27</v>
      </c>
    </row>
    <row r="57" spans="1:5" ht="12.75">
      <c r="A57" s="35" t="s">
        <v>56</v>
      </c>
      <c r="E57" s="39" t="s">
        <v>52</v>
      </c>
    </row>
    <row r="58" spans="1:5" ht="51">
      <c r="A58" s="35" t="s">
        <v>57</v>
      </c>
      <c r="E58" s="40" t="s">
        <v>261</v>
      </c>
    </row>
    <row r="59" spans="1:5" ht="191.25">
      <c r="A59" t="s">
        <v>59</v>
      </c>
      <c r="E59" s="39" t="s">
        <v>262</v>
      </c>
    </row>
    <row r="60" spans="1:16" ht="12.75">
      <c r="A60" t="s">
        <v>49</v>
      </c>
      <c s="34" t="s">
        <v>104</v>
      </c>
      <c s="34" t="s">
        <v>263</v>
      </c>
      <c s="35" t="s">
        <v>52</v>
      </c>
      <c s="6" t="s">
        <v>264</v>
      </c>
      <c s="36" t="s">
        <v>65</v>
      </c>
      <c s="37">
        <v>4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55</v>
      </c>
      <c>
        <f>(M60*21)/100</f>
      </c>
      <c t="s">
        <v>27</v>
      </c>
    </row>
    <row r="61" spans="1:5" ht="12.75">
      <c r="A61" s="35" t="s">
        <v>56</v>
      </c>
      <c r="E61" s="39" t="s">
        <v>52</v>
      </c>
    </row>
    <row r="62" spans="1:5" ht="51">
      <c r="A62" s="35" t="s">
        <v>57</v>
      </c>
      <c r="E62" s="40" t="s">
        <v>265</v>
      </c>
    </row>
    <row r="63" spans="1:5" ht="102">
      <c r="A63" t="s">
        <v>59</v>
      </c>
      <c r="E63" s="39" t="s">
        <v>266</v>
      </c>
    </row>
    <row r="64" spans="1:13" ht="12.75">
      <c r="A64" t="s">
        <v>46</v>
      </c>
      <c r="C64" s="31" t="s">
        <v>85</v>
      </c>
      <c r="E64" s="33" t="s">
        <v>267</v>
      </c>
      <c r="J64" s="32">
        <f>0</f>
      </c>
      <c s="32">
        <f>0</f>
      </c>
      <c s="32">
        <f>0+L65+L69</f>
      </c>
      <c s="32">
        <f>0+M65+M69</f>
      </c>
    </row>
    <row r="65" spans="1:16" ht="12.75">
      <c r="A65" t="s">
        <v>49</v>
      </c>
      <c s="34" t="s">
        <v>108</v>
      </c>
      <c s="34" t="s">
        <v>268</v>
      </c>
      <c s="35" t="s">
        <v>52</v>
      </c>
      <c s="6" t="s">
        <v>269</v>
      </c>
      <c s="36" t="s">
        <v>121</v>
      </c>
      <c s="37">
        <v>55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55</v>
      </c>
      <c>
        <f>(M65*21)/100</f>
      </c>
      <c t="s">
        <v>27</v>
      </c>
    </row>
    <row r="66" spans="1:5" ht="12.75">
      <c r="A66" s="35" t="s">
        <v>56</v>
      </c>
      <c r="E66" s="39" t="s">
        <v>52</v>
      </c>
    </row>
    <row r="67" spans="1:5" ht="51">
      <c r="A67" s="35" t="s">
        <v>57</v>
      </c>
      <c r="E67" s="40" t="s">
        <v>270</v>
      </c>
    </row>
    <row r="68" spans="1:5" ht="140.25">
      <c r="A68" t="s">
        <v>59</v>
      </c>
      <c r="E68" s="39" t="s">
        <v>271</v>
      </c>
    </row>
    <row r="69" spans="1:16" ht="12.75">
      <c r="A69" t="s">
        <v>49</v>
      </c>
      <c s="34" t="s">
        <v>113</v>
      </c>
      <c s="34" t="s">
        <v>272</v>
      </c>
      <c s="35" t="s">
        <v>52</v>
      </c>
      <c s="6" t="s">
        <v>273</v>
      </c>
      <c s="36" t="s">
        <v>54</v>
      </c>
      <c s="37">
        <v>20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55</v>
      </c>
      <c>
        <f>(M69*21)/100</f>
      </c>
      <c t="s">
        <v>27</v>
      </c>
    </row>
    <row r="70" spans="1:5" ht="12.75">
      <c r="A70" s="35" t="s">
        <v>56</v>
      </c>
      <c r="E70" s="39" t="s">
        <v>52</v>
      </c>
    </row>
    <row r="71" spans="1:5" ht="51">
      <c r="A71" s="35" t="s">
        <v>57</v>
      </c>
      <c r="E71" s="40" t="s">
        <v>274</v>
      </c>
    </row>
    <row r="72" spans="1:5" ht="178.5">
      <c r="A72" t="s">
        <v>59</v>
      </c>
      <c r="E72" s="39" t="s">
        <v>275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T7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199</v>
      </c>
      <c s="41">
        <f>Rekapitulace!C14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199</v>
      </c>
      <c r="E4" s="26" t="s">
        <v>200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COUNTIFS(L8:L73,"=0",A8:A73,"P")+COUNTIFS(L8:L73,"",A8:A73,"P")+SUM(Q8:Q73)</f>
      </c>
    </row>
    <row r="8" spans="1:13" ht="12.75">
      <c r="A8" t="s">
        <v>44</v>
      </c>
      <c r="C8" s="28" t="s">
        <v>278</v>
      </c>
      <c r="E8" s="30" t="s">
        <v>277</v>
      </c>
      <c r="J8" s="29">
        <f>0+J9+J22+J51+J60</f>
      </c>
      <c s="29">
        <f>0+K9+K22+K51+K60</f>
      </c>
      <c s="29">
        <f>0+L9+L22+L51+L60</f>
      </c>
      <c s="29">
        <f>0+M9+M22+M51+M60</f>
      </c>
    </row>
    <row r="9" spans="1:13" ht="12.75">
      <c r="A9" t="s">
        <v>46</v>
      </c>
      <c r="C9" s="31" t="s">
        <v>47</v>
      </c>
      <c r="E9" s="33" t="s">
        <v>204</v>
      </c>
      <c r="J9" s="32">
        <f>0</f>
      </c>
      <c s="32">
        <f>0</f>
      </c>
      <c s="32">
        <f>0+L10+L14+L18</f>
      </c>
      <c s="32">
        <f>0+M10+M14+M18</f>
      </c>
    </row>
    <row r="10" spans="1:16" ht="12.75">
      <c r="A10" t="s">
        <v>49</v>
      </c>
      <c s="34" t="s">
        <v>50</v>
      </c>
      <c s="34" t="s">
        <v>205</v>
      </c>
      <c s="35" t="s">
        <v>52</v>
      </c>
      <c s="6" t="s">
        <v>206</v>
      </c>
      <c s="36" t="s">
        <v>207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27</v>
      </c>
    </row>
    <row r="11" spans="1:5" ht="25.5">
      <c r="A11" s="35" t="s">
        <v>56</v>
      </c>
      <c r="E11" s="39" t="s">
        <v>208</v>
      </c>
    </row>
    <row r="12" spans="1:5" ht="51">
      <c r="A12" s="35" t="s">
        <v>57</v>
      </c>
      <c r="E12" s="40" t="s">
        <v>209</v>
      </c>
    </row>
    <row r="13" spans="1:5" ht="38.25">
      <c r="A13" t="s">
        <v>59</v>
      </c>
      <c r="E13" s="39" t="s">
        <v>210</v>
      </c>
    </row>
    <row r="14" spans="1:16" ht="38.25">
      <c r="A14" t="s">
        <v>49</v>
      </c>
      <c s="34" t="s">
        <v>27</v>
      </c>
      <c s="34" t="s">
        <v>279</v>
      </c>
      <c s="35" t="s">
        <v>280</v>
      </c>
      <c s="6" t="s">
        <v>281</v>
      </c>
      <c s="36" t="s">
        <v>214</v>
      </c>
      <c s="37">
        <v>2.376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101</v>
      </c>
      <c>
        <f>(M14*21)/100</f>
      </c>
      <c t="s">
        <v>27</v>
      </c>
    </row>
    <row r="15" spans="1:5" ht="25.5">
      <c r="A15" s="35" t="s">
        <v>56</v>
      </c>
      <c r="E15" s="39" t="s">
        <v>215</v>
      </c>
    </row>
    <row r="16" spans="1:5" ht="51">
      <c r="A16" s="35" t="s">
        <v>57</v>
      </c>
      <c r="E16" s="40" t="s">
        <v>282</v>
      </c>
    </row>
    <row r="17" spans="1:5" ht="140.25">
      <c r="A17" t="s">
        <v>59</v>
      </c>
      <c r="E17" s="39" t="s">
        <v>217</v>
      </c>
    </row>
    <row r="18" spans="1:16" ht="38.25">
      <c r="A18" t="s">
        <v>49</v>
      </c>
      <c s="34" t="s">
        <v>26</v>
      </c>
      <c s="34" t="s">
        <v>211</v>
      </c>
      <c s="35" t="s">
        <v>212</v>
      </c>
      <c s="6" t="s">
        <v>213</v>
      </c>
      <c s="36" t="s">
        <v>214</v>
      </c>
      <c s="37">
        <v>92.4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101</v>
      </c>
      <c>
        <f>(M18*21)/100</f>
      </c>
      <c t="s">
        <v>27</v>
      </c>
    </row>
    <row r="19" spans="1:5" ht="25.5">
      <c r="A19" s="35" t="s">
        <v>56</v>
      </c>
      <c r="E19" s="39" t="s">
        <v>215</v>
      </c>
    </row>
    <row r="20" spans="1:5" ht="51">
      <c r="A20" s="35" t="s">
        <v>57</v>
      </c>
      <c r="E20" s="40" t="s">
        <v>283</v>
      </c>
    </row>
    <row r="21" spans="1:5" ht="140.25">
      <c r="A21" t="s">
        <v>59</v>
      </c>
      <c r="E21" s="39" t="s">
        <v>217</v>
      </c>
    </row>
    <row r="22" spans="1:13" ht="12.75">
      <c r="A22" t="s">
        <v>46</v>
      </c>
      <c r="C22" s="31" t="s">
        <v>71</v>
      </c>
      <c r="E22" s="33" t="s">
        <v>229</v>
      </c>
      <c r="J22" s="32">
        <f>0</f>
      </c>
      <c s="32">
        <f>0</f>
      </c>
      <c s="32">
        <f>0+L23+L27+L31+L35+L39+L43+L47</f>
      </c>
      <c s="32">
        <f>0+M23+M27+M31+M35+M39+M43+M47</f>
      </c>
    </row>
    <row r="23" spans="1:16" ht="12.75">
      <c r="A23" t="s">
        <v>49</v>
      </c>
      <c s="34" t="s">
        <v>67</v>
      </c>
      <c s="34" t="s">
        <v>230</v>
      </c>
      <c s="35" t="s">
        <v>52</v>
      </c>
      <c s="6" t="s">
        <v>231</v>
      </c>
      <c s="36" t="s">
        <v>121</v>
      </c>
      <c s="37">
        <v>48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55</v>
      </c>
      <c>
        <f>(M23*21)/100</f>
      </c>
      <c t="s">
        <v>27</v>
      </c>
    </row>
    <row r="24" spans="1:5" ht="12.75">
      <c r="A24" s="35" t="s">
        <v>56</v>
      </c>
      <c r="E24" s="39" t="s">
        <v>52</v>
      </c>
    </row>
    <row r="25" spans="1:5" ht="51">
      <c r="A25" s="35" t="s">
        <v>57</v>
      </c>
      <c r="E25" s="40" t="s">
        <v>284</v>
      </c>
    </row>
    <row r="26" spans="1:5" ht="89.25">
      <c r="A26" t="s">
        <v>59</v>
      </c>
      <c r="E26" s="39" t="s">
        <v>233</v>
      </c>
    </row>
    <row r="27" spans="1:16" ht="12.75">
      <c r="A27" t="s">
        <v>49</v>
      </c>
      <c s="34" t="s">
        <v>71</v>
      </c>
      <c s="34" t="s">
        <v>234</v>
      </c>
      <c s="35" t="s">
        <v>52</v>
      </c>
      <c s="6" t="s">
        <v>235</v>
      </c>
      <c s="36" t="s">
        <v>121</v>
      </c>
      <c s="37">
        <v>27.5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55</v>
      </c>
      <c>
        <f>(M27*21)/100</f>
      </c>
      <c t="s">
        <v>27</v>
      </c>
    </row>
    <row r="28" spans="1:5" ht="12.75">
      <c r="A28" s="35" t="s">
        <v>56</v>
      </c>
      <c r="E28" s="39" t="s">
        <v>236</v>
      </c>
    </row>
    <row r="29" spans="1:5" ht="51">
      <c r="A29" s="35" t="s">
        <v>57</v>
      </c>
      <c r="E29" s="40" t="s">
        <v>237</v>
      </c>
    </row>
    <row r="30" spans="1:5" ht="89.25">
      <c r="A30" t="s">
        <v>59</v>
      </c>
      <c r="E30" s="39" t="s">
        <v>233</v>
      </c>
    </row>
    <row r="31" spans="1:16" ht="12.75">
      <c r="A31" t="s">
        <v>49</v>
      </c>
      <c s="34" t="s">
        <v>74</v>
      </c>
      <c s="34" t="s">
        <v>238</v>
      </c>
      <c s="35" t="s">
        <v>52</v>
      </c>
      <c s="6" t="s">
        <v>239</v>
      </c>
      <c s="36" t="s">
        <v>54</v>
      </c>
      <c s="37">
        <v>16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55</v>
      </c>
      <c>
        <f>(M31*21)/100</f>
      </c>
      <c t="s">
        <v>27</v>
      </c>
    </row>
    <row r="32" spans="1:5" ht="12.75">
      <c r="A32" s="35" t="s">
        <v>56</v>
      </c>
      <c r="E32" s="39" t="s">
        <v>52</v>
      </c>
    </row>
    <row r="33" spans="1:5" ht="51">
      <c r="A33" s="35" t="s">
        <v>57</v>
      </c>
      <c r="E33" s="40" t="s">
        <v>285</v>
      </c>
    </row>
    <row r="34" spans="1:5" ht="280.5">
      <c r="A34" t="s">
        <v>59</v>
      </c>
      <c r="E34" s="39" t="s">
        <v>241</v>
      </c>
    </row>
    <row r="35" spans="1:16" ht="25.5">
      <c r="A35" t="s">
        <v>49</v>
      </c>
      <c s="34" t="s">
        <v>78</v>
      </c>
      <c s="34" t="s">
        <v>242</v>
      </c>
      <c s="35" t="s">
        <v>52</v>
      </c>
      <c s="6" t="s">
        <v>243</v>
      </c>
      <c s="36" t="s">
        <v>54</v>
      </c>
      <c s="37">
        <v>200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55</v>
      </c>
      <c>
        <f>(M35*21)/100</f>
      </c>
      <c t="s">
        <v>27</v>
      </c>
    </row>
    <row r="36" spans="1:5" ht="12.75">
      <c r="A36" s="35" t="s">
        <v>56</v>
      </c>
      <c r="E36" s="39" t="s">
        <v>52</v>
      </c>
    </row>
    <row r="37" spans="1:5" ht="51">
      <c r="A37" s="35" t="s">
        <v>57</v>
      </c>
      <c r="E37" s="40" t="s">
        <v>244</v>
      </c>
    </row>
    <row r="38" spans="1:5" ht="114.75">
      <c r="A38" t="s">
        <v>59</v>
      </c>
      <c r="E38" s="39" t="s">
        <v>245</v>
      </c>
    </row>
    <row r="39" spans="1:16" ht="12.75">
      <c r="A39" t="s">
        <v>49</v>
      </c>
      <c s="34" t="s">
        <v>82</v>
      </c>
      <c s="34" t="s">
        <v>256</v>
      </c>
      <c s="35" t="s">
        <v>52</v>
      </c>
      <c s="6" t="s">
        <v>257</v>
      </c>
      <c s="36" t="s">
        <v>65</v>
      </c>
      <c s="37">
        <v>4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55</v>
      </c>
      <c>
        <f>(M39*21)/100</f>
      </c>
      <c t="s">
        <v>27</v>
      </c>
    </row>
    <row r="40" spans="1:5" ht="12.75">
      <c r="A40" s="35" t="s">
        <v>56</v>
      </c>
      <c r="E40" s="39" t="s">
        <v>52</v>
      </c>
    </row>
    <row r="41" spans="1:5" ht="51">
      <c r="A41" s="35" t="s">
        <v>57</v>
      </c>
      <c r="E41" s="40" t="s">
        <v>265</v>
      </c>
    </row>
    <row r="42" spans="1:5" ht="255">
      <c r="A42" t="s">
        <v>59</v>
      </c>
      <c r="E42" s="39" t="s">
        <v>255</v>
      </c>
    </row>
    <row r="43" spans="1:16" ht="12.75">
      <c r="A43" t="s">
        <v>49</v>
      </c>
      <c s="34" t="s">
        <v>85</v>
      </c>
      <c s="34" t="s">
        <v>259</v>
      </c>
      <c s="35" t="s">
        <v>52</v>
      </c>
      <c s="6" t="s">
        <v>260</v>
      </c>
      <c s="36" t="s">
        <v>54</v>
      </c>
      <c s="37">
        <v>300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55</v>
      </c>
      <c>
        <f>(M43*21)/100</f>
      </c>
      <c t="s">
        <v>27</v>
      </c>
    </row>
    <row r="44" spans="1:5" ht="12.75">
      <c r="A44" s="35" t="s">
        <v>56</v>
      </c>
      <c r="E44" s="39" t="s">
        <v>52</v>
      </c>
    </row>
    <row r="45" spans="1:5" ht="51">
      <c r="A45" s="35" t="s">
        <v>57</v>
      </c>
      <c r="E45" s="40" t="s">
        <v>261</v>
      </c>
    </row>
    <row r="46" spans="1:5" ht="191.25">
      <c r="A46" t="s">
        <v>59</v>
      </c>
      <c r="E46" s="39" t="s">
        <v>262</v>
      </c>
    </row>
    <row r="47" spans="1:16" ht="12.75">
      <c r="A47" t="s">
        <v>49</v>
      </c>
      <c s="34" t="s">
        <v>89</v>
      </c>
      <c s="34" t="s">
        <v>263</v>
      </c>
      <c s="35" t="s">
        <v>52</v>
      </c>
      <c s="6" t="s">
        <v>264</v>
      </c>
      <c s="36" t="s">
        <v>65</v>
      </c>
      <c s="37">
        <v>4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55</v>
      </c>
      <c>
        <f>(M47*21)/100</f>
      </c>
      <c t="s">
        <v>27</v>
      </c>
    </row>
    <row r="48" spans="1:5" ht="12.75">
      <c r="A48" s="35" t="s">
        <v>56</v>
      </c>
      <c r="E48" s="39" t="s">
        <v>52</v>
      </c>
    </row>
    <row r="49" spans="1:5" ht="51">
      <c r="A49" s="35" t="s">
        <v>57</v>
      </c>
      <c r="E49" s="40" t="s">
        <v>265</v>
      </c>
    </row>
    <row r="50" spans="1:5" ht="102">
      <c r="A50" t="s">
        <v>59</v>
      </c>
      <c r="E50" s="39" t="s">
        <v>266</v>
      </c>
    </row>
    <row r="51" spans="1:13" ht="12.75">
      <c r="A51" t="s">
        <v>46</v>
      </c>
      <c r="C51" s="31" t="s">
        <v>78</v>
      </c>
      <c r="E51" s="33" t="s">
        <v>286</v>
      </c>
      <c r="J51" s="32">
        <f>0</f>
      </c>
      <c s="32">
        <f>0</f>
      </c>
      <c s="32">
        <f>0+L52+L56</f>
      </c>
      <c s="32">
        <f>0+M52+M56</f>
      </c>
    </row>
    <row r="52" spans="1:16" ht="12.75">
      <c r="A52" t="s">
        <v>49</v>
      </c>
      <c s="34" t="s">
        <v>94</v>
      </c>
      <c s="34" t="s">
        <v>144</v>
      </c>
      <c s="35" t="s">
        <v>52</v>
      </c>
      <c s="6" t="s">
        <v>145</v>
      </c>
      <c s="36" t="s">
        <v>65</v>
      </c>
      <c s="37">
        <v>2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55</v>
      </c>
      <c>
        <f>(M52*21)/100</f>
      </c>
      <c t="s">
        <v>27</v>
      </c>
    </row>
    <row r="53" spans="1:5" ht="12.75">
      <c r="A53" s="35" t="s">
        <v>56</v>
      </c>
      <c r="E53" s="39" t="s">
        <v>52</v>
      </c>
    </row>
    <row r="54" spans="1:5" ht="51">
      <c r="A54" s="35" t="s">
        <v>57</v>
      </c>
      <c r="E54" s="40" t="s">
        <v>258</v>
      </c>
    </row>
    <row r="55" spans="1:5" ht="127.5">
      <c r="A55" t="s">
        <v>59</v>
      </c>
      <c r="E55" s="39" t="s">
        <v>287</v>
      </c>
    </row>
    <row r="56" spans="1:16" ht="12.75">
      <c r="A56" t="s">
        <v>49</v>
      </c>
      <c s="34" t="s">
        <v>98</v>
      </c>
      <c s="34" t="s">
        <v>171</v>
      </c>
      <c s="35" t="s">
        <v>52</v>
      </c>
      <c s="6" t="s">
        <v>172</v>
      </c>
      <c s="36" t="s">
        <v>65</v>
      </c>
      <c s="37">
        <v>2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55</v>
      </c>
      <c>
        <f>(M56*21)/100</f>
      </c>
      <c t="s">
        <v>27</v>
      </c>
    </row>
    <row r="57" spans="1:5" ht="12.75">
      <c r="A57" s="35" t="s">
        <v>56</v>
      </c>
      <c r="E57" s="39" t="s">
        <v>52</v>
      </c>
    </row>
    <row r="58" spans="1:5" ht="51">
      <c r="A58" s="35" t="s">
        <v>57</v>
      </c>
      <c r="E58" s="40" t="s">
        <v>258</v>
      </c>
    </row>
    <row r="59" spans="1:5" ht="140.25">
      <c r="A59" t="s">
        <v>59</v>
      </c>
      <c r="E59" s="39" t="s">
        <v>288</v>
      </c>
    </row>
    <row r="60" spans="1:13" ht="12.75">
      <c r="A60" t="s">
        <v>46</v>
      </c>
      <c r="C60" s="31" t="s">
        <v>85</v>
      </c>
      <c r="E60" s="33" t="s">
        <v>267</v>
      </c>
      <c r="J60" s="32">
        <f>0</f>
      </c>
      <c s="32">
        <f>0</f>
      </c>
      <c s="32">
        <f>0+L61+L65+L69+L73</f>
      </c>
      <c s="32">
        <f>0+M61+M65+M69+M73</f>
      </c>
    </row>
    <row r="61" spans="1:16" ht="12.75">
      <c r="A61" t="s">
        <v>49</v>
      </c>
      <c s="34" t="s">
        <v>104</v>
      </c>
      <c s="34" t="s">
        <v>268</v>
      </c>
      <c s="35" t="s">
        <v>52</v>
      </c>
      <c s="6" t="s">
        <v>269</v>
      </c>
      <c s="36" t="s">
        <v>121</v>
      </c>
      <c s="37">
        <v>44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55</v>
      </c>
      <c>
        <f>(M61*21)/100</f>
      </c>
      <c t="s">
        <v>27</v>
      </c>
    </row>
    <row r="62" spans="1:5" ht="12.75">
      <c r="A62" s="35" t="s">
        <v>56</v>
      </c>
      <c r="E62" s="39" t="s">
        <v>52</v>
      </c>
    </row>
    <row r="63" spans="1:5" ht="51">
      <c r="A63" s="35" t="s">
        <v>57</v>
      </c>
      <c r="E63" s="40" t="s">
        <v>289</v>
      </c>
    </row>
    <row r="64" spans="1:5" ht="140.25">
      <c r="A64" t="s">
        <v>59</v>
      </c>
      <c r="E64" s="39" t="s">
        <v>271</v>
      </c>
    </row>
    <row r="65" spans="1:16" ht="12.75">
      <c r="A65" t="s">
        <v>49</v>
      </c>
      <c s="34" t="s">
        <v>108</v>
      </c>
      <c s="34" t="s">
        <v>290</v>
      </c>
      <c s="35" t="s">
        <v>52</v>
      </c>
      <c s="6" t="s">
        <v>291</v>
      </c>
      <c s="36" t="s">
        <v>54</v>
      </c>
      <c s="37">
        <v>16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55</v>
      </c>
      <c>
        <f>(M65*21)/100</f>
      </c>
      <c t="s">
        <v>27</v>
      </c>
    </row>
    <row r="66" spans="1:5" ht="12.75">
      <c r="A66" s="35" t="s">
        <v>56</v>
      </c>
      <c r="E66" s="39" t="s">
        <v>52</v>
      </c>
    </row>
    <row r="67" spans="1:5" ht="51">
      <c r="A67" s="35" t="s">
        <v>57</v>
      </c>
      <c r="E67" s="40" t="s">
        <v>292</v>
      </c>
    </row>
    <row r="68" spans="1:5" ht="204">
      <c r="A68" t="s">
        <v>59</v>
      </c>
      <c r="E68" s="39" t="s">
        <v>293</v>
      </c>
    </row>
    <row r="69" spans="1:16" ht="12.75">
      <c r="A69" t="s">
        <v>49</v>
      </c>
      <c s="34" t="s">
        <v>113</v>
      </c>
      <c s="34" t="s">
        <v>294</v>
      </c>
      <c s="35" t="s">
        <v>52</v>
      </c>
      <c s="6" t="s">
        <v>295</v>
      </c>
      <c s="36" t="s">
        <v>226</v>
      </c>
      <c s="37">
        <v>21.5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55</v>
      </c>
      <c>
        <f>(M69*21)/100</f>
      </c>
      <c t="s">
        <v>27</v>
      </c>
    </row>
    <row r="70" spans="1:5" ht="12.75">
      <c r="A70" s="35" t="s">
        <v>56</v>
      </c>
      <c r="E70" s="39" t="s">
        <v>296</v>
      </c>
    </row>
    <row r="71" spans="1:5" ht="51">
      <c r="A71" s="35" t="s">
        <v>57</v>
      </c>
      <c r="E71" s="40" t="s">
        <v>297</v>
      </c>
    </row>
    <row r="72" spans="1:5" ht="178.5">
      <c r="A72" t="s">
        <v>59</v>
      </c>
      <c r="E72" s="39" t="s">
        <v>298</v>
      </c>
    </row>
    <row r="73" spans="1:16" ht="12.75">
      <c r="A73" t="s">
        <v>49</v>
      </c>
      <c s="34" t="s">
        <v>118</v>
      </c>
      <c s="34" t="s">
        <v>299</v>
      </c>
      <c s="35" t="s">
        <v>52</v>
      </c>
      <c s="6" t="s">
        <v>300</v>
      </c>
      <c s="36" t="s">
        <v>226</v>
      </c>
      <c s="37">
        <v>21.5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101</v>
      </c>
      <c>
        <f>(M73*21)/100</f>
      </c>
      <c t="s">
        <v>27</v>
      </c>
    </row>
    <row r="74" spans="1:5" ht="12.75">
      <c r="A74" s="35" t="s">
        <v>56</v>
      </c>
      <c r="E74" s="39" t="s">
        <v>301</v>
      </c>
    </row>
    <row r="75" spans="1:5" ht="51">
      <c r="A75" s="35" t="s">
        <v>57</v>
      </c>
      <c r="E75" s="40" t="s">
        <v>297</v>
      </c>
    </row>
    <row r="76" spans="1:5" ht="255">
      <c r="A76" t="s">
        <v>59</v>
      </c>
      <c r="E76" s="39" t="s">
        <v>302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T6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199</v>
      </c>
      <c s="41">
        <f>Rekapitulace!C14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199</v>
      </c>
      <c r="E4" s="26" t="s">
        <v>200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COUNTIFS(L8:L65,"=0",A8:A65,"P")+COUNTIFS(L8:L65,"",A8:A65,"P")+SUM(Q8:Q65)</f>
      </c>
    </row>
    <row r="8" spans="1:13" ht="12.75">
      <c r="A8" t="s">
        <v>44</v>
      </c>
      <c r="C8" s="28" t="s">
        <v>305</v>
      </c>
      <c r="E8" s="30" t="s">
        <v>304</v>
      </c>
      <c r="J8" s="29">
        <f>0+J9+J22+J27+J60</f>
      </c>
      <c s="29">
        <f>0+K9+K22+K27+K60</f>
      </c>
      <c s="29">
        <f>0+L9+L22+L27+L60</f>
      </c>
      <c s="29">
        <f>0+M9+M22+M27+M60</f>
      </c>
    </row>
    <row r="9" spans="1:13" ht="12.75">
      <c r="A9" t="s">
        <v>46</v>
      </c>
      <c r="C9" s="31" t="s">
        <v>47</v>
      </c>
      <c r="E9" s="33" t="s">
        <v>204</v>
      </c>
      <c r="J9" s="32">
        <f>0</f>
      </c>
      <c s="32">
        <f>0</f>
      </c>
      <c s="32">
        <f>0+L10+L14+L18</f>
      </c>
      <c s="32">
        <f>0+M10+M14+M18</f>
      </c>
    </row>
    <row r="10" spans="1:16" ht="12.75">
      <c r="A10" t="s">
        <v>49</v>
      </c>
      <c s="34" t="s">
        <v>50</v>
      </c>
      <c s="34" t="s">
        <v>205</v>
      </c>
      <c s="35" t="s">
        <v>52</v>
      </c>
      <c s="6" t="s">
        <v>206</v>
      </c>
      <c s="36" t="s">
        <v>207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27</v>
      </c>
    </row>
    <row r="11" spans="1:5" ht="25.5">
      <c r="A11" s="35" t="s">
        <v>56</v>
      </c>
      <c r="E11" s="39" t="s">
        <v>208</v>
      </c>
    </row>
    <row r="12" spans="1:5" ht="51">
      <c r="A12" s="35" t="s">
        <v>57</v>
      </c>
      <c r="E12" s="40" t="s">
        <v>209</v>
      </c>
    </row>
    <row r="13" spans="1:5" ht="38.25">
      <c r="A13" t="s">
        <v>59</v>
      </c>
      <c r="E13" s="39" t="s">
        <v>210</v>
      </c>
    </row>
    <row r="14" spans="1:16" ht="38.25">
      <c r="A14" t="s">
        <v>49</v>
      </c>
      <c s="34" t="s">
        <v>27</v>
      </c>
      <c s="34" t="s">
        <v>211</v>
      </c>
      <c s="35" t="s">
        <v>212</v>
      </c>
      <c s="6" t="s">
        <v>213</v>
      </c>
      <c s="36" t="s">
        <v>214</v>
      </c>
      <c s="37">
        <v>115.5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101</v>
      </c>
      <c>
        <f>(M14*21)/100</f>
      </c>
      <c t="s">
        <v>27</v>
      </c>
    </row>
    <row r="15" spans="1:5" ht="25.5">
      <c r="A15" s="35" t="s">
        <v>56</v>
      </c>
      <c r="E15" s="39" t="s">
        <v>215</v>
      </c>
    </row>
    <row r="16" spans="1:5" ht="51">
      <c r="A16" s="35" t="s">
        <v>57</v>
      </c>
      <c r="E16" s="40" t="s">
        <v>216</v>
      </c>
    </row>
    <row r="17" spans="1:5" ht="140.25">
      <c r="A17" t="s">
        <v>59</v>
      </c>
      <c r="E17" s="39" t="s">
        <v>217</v>
      </c>
    </row>
    <row r="18" spans="1:16" ht="51">
      <c r="A18" t="s">
        <v>49</v>
      </c>
      <c s="34" t="s">
        <v>26</v>
      </c>
      <c s="34" t="s">
        <v>218</v>
      </c>
      <c s="35" t="s">
        <v>219</v>
      </c>
      <c s="6" t="s">
        <v>220</v>
      </c>
      <c s="36" t="s">
        <v>214</v>
      </c>
      <c s="37">
        <v>10.1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101</v>
      </c>
      <c>
        <f>(M18*21)/100</f>
      </c>
      <c t="s">
        <v>27</v>
      </c>
    </row>
    <row r="19" spans="1:5" ht="25.5">
      <c r="A19" s="35" t="s">
        <v>56</v>
      </c>
      <c r="E19" s="39" t="s">
        <v>215</v>
      </c>
    </row>
    <row r="20" spans="1:5" ht="51">
      <c r="A20" s="35" t="s">
        <v>57</v>
      </c>
      <c r="E20" s="40" t="s">
        <v>221</v>
      </c>
    </row>
    <row r="21" spans="1:5" ht="127.5">
      <c r="A21" t="s">
        <v>59</v>
      </c>
      <c r="E21" s="39" t="s">
        <v>222</v>
      </c>
    </row>
    <row r="22" spans="1:13" ht="12.75">
      <c r="A22" t="s">
        <v>46</v>
      </c>
      <c r="C22" s="31" t="s">
        <v>50</v>
      </c>
      <c r="E22" s="33" t="s">
        <v>223</v>
      </c>
      <c r="J22" s="32">
        <f>0</f>
      </c>
      <c s="32">
        <f>0</f>
      </c>
      <c s="32">
        <f>0+L23</f>
      </c>
      <c s="32">
        <f>0+M23</f>
      </c>
    </row>
    <row r="23" spans="1:16" ht="12.75">
      <c r="A23" t="s">
        <v>49</v>
      </c>
      <c s="34" t="s">
        <v>67</v>
      </c>
      <c s="34" t="s">
        <v>224</v>
      </c>
      <c s="35" t="s">
        <v>52</v>
      </c>
      <c s="6" t="s">
        <v>225</v>
      </c>
      <c s="36" t="s">
        <v>226</v>
      </c>
      <c s="37">
        <v>110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55</v>
      </c>
      <c>
        <f>(M23*21)/100</f>
      </c>
      <c t="s">
        <v>27</v>
      </c>
    </row>
    <row r="24" spans="1:5" ht="12.75">
      <c r="A24" s="35" t="s">
        <v>56</v>
      </c>
      <c r="E24" s="39" t="s">
        <v>52</v>
      </c>
    </row>
    <row r="25" spans="1:5" ht="51">
      <c r="A25" s="35" t="s">
        <v>57</v>
      </c>
      <c r="E25" s="40" t="s">
        <v>227</v>
      </c>
    </row>
    <row r="26" spans="1:5" ht="25.5">
      <c r="A26" t="s">
        <v>59</v>
      </c>
      <c r="E26" s="39" t="s">
        <v>228</v>
      </c>
    </row>
    <row r="27" spans="1:13" ht="12.75">
      <c r="A27" t="s">
        <v>46</v>
      </c>
      <c r="C27" s="31" t="s">
        <v>71</v>
      </c>
      <c r="E27" s="33" t="s">
        <v>229</v>
      </c>
      <c r="J27" s="32">
        <f>0</f>
      </c>
      <c s="32">
        <f>0</f>
      </c>
      <c s="32">
        <f>0+L28+L32+L36+L40+L44+L48+L52+L56</f>
      </c>
      <c s="32">
        <f>0+M28+M32+M36+M40+M44+M48+M52+M56</f>
      </c>
    </row>
    <row r="28" spans="1:16" ht="12.75">
      <c r="A28" t="s">
        <v>49</v>
      </c>
      <c s="34" t="s">
        <v>71</v>
      </c>
      <c s="34" t="s">
        <v>230</v>
      </c>
      <c s="35" t="s">
        <v>52</v>
      </c>
      <c s="6" t="s">
        <v>231</v>
      </c>
      <c s="36" t="s">
        <v>121</v>
      </c>
      <c s="37">
        <v>55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55</v>
      </c>
      <c>
        <f>(M28*21)/100</f>
      </c>
      <c t="s">
        <v>27</v>
      </c>
    </row>
    <row r="29" spans="1:5" ht="12.75">
      <c r="A29" s="35" t="s">
        <v>56</v>
      </c>
      <c r="E29" s="39" t="s">
        <v>52</v>
      </c>
    </row>
    <row r="30" spans="1:5" ht="51">
      <c r="A30" s="35" t="s">
        <v>57</v>
      </c>
      <c r="E30" s="40" t="s">
        <v>270</v>
      </c>
    </row>
    <row r="31" spans="1:5" ht="89.25">
      <c r="A31" t="s">
        <v>59</v>
      </c>
      <c r="E31" s="39" t="s">
        <v>233</v>
      </c>
    </row>
    <row r="32" spans="1:16" ht="12.75">
      <c r="A32" t="s">
        <v>49</v>
      </c>
      <c s="34" t="s">
        <v>74</v>
      </c>
      <c s="34" t="s">
        <v>234</v>
      </c>
      <c s="35" t="s">
        <v>52</v>
      </c>
      <c s="6" t="s">
        <v>235</v>
      </c>
      <c s="36" t="s">
        <v>121</v>
      </c>
      <c s="37">
        <v>27.5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55</v>
      </c>
      <c>
        <f>(M32*21)/100</f>
      </c>
      <c t="s">
        <v>27</v>
      </c>
    </row>
    <row r="33" spans="1:5" ht="12.75">
      <c r="A33" s="35" t="s">
        <v>56</v>
      </c>
      <c r="E33" s="39" t="s">
        <v>236</v>
      </c>
    </row>
    <row r="34" spans="1:5" ht="51">
      <c r="A34" s="35" t="s">
        <v>57</v>
      </c>
      <c r="E34" s="40" t="s">
        <v>237</v>
      </c>
    </row>
    <row r="35" spans="1:5" ht="89.25">
      <c r="A35" t="s">
        <v>59</v>
      </c>
      <c r="E35" s="39" t="s">
        <v>233</v>
      </c>
    </row>
    <row r="36" spans="1:16" ht="12.75">
      <c r="A36" t="s">
        <v>49</v>
      </c>
      <c s="34" t="s">
        <v>78</v>
      </c>
      <c s="34" t="s">
        <v>238</v>
      </c>
      <c s="35" t="s">
        <v>52</v>
      </c>
      <c s="6" t="s">
        <v>239</v>
      </c>
      <c s="36" t="s">
        <v>54</v>
      </c>
      <c s="37">
        <v>20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55</v>
      </c>
      <c>
        <f>(M36*21)/100</f>
      </c>
      <c t="s">
        <v>27</v>
      </c>
    </row>
    <row r="37" spans="1:5" ht="12.75">
      <c r="A37" s="35" t="s">
        <v>56</v>
      </c>
      <c r="E37" s="39" t="s">
        <v>52</v>
      </c>
    </row>
    <row r="38" spans="1:5" ht="51">
      <c r="A38" s="35" t="s">
        <v>57</v>
      </c>
      <c r="E38" s="40" t="s">
        <v>240</v>
      </c>
    </row>
    <row r="39" spans="1:5" ht="280.5">
      <c r="A39" t="s">
        <v>59</v>
      </c>
      <c r="E39" s="39" t="s">
        <v>241</v>
      </c>
    </row>
    <row r="40" spans="1:16" ht="25.5">
      <c r="A40" t="s">
        <v>49</v>
      </c>
      <c s="34" t="s">
        <v>82</v>
      </c>
      <c s="34" t="s">
        <v>242</v>
      </c>
      <c s="35" t="s">
        <v>52</v>
      </c>
      <c s="6" t="s">
        <v>243</v>
      </c>
      <c s="36" t="s">
        <v>54</v>
      </c>
      <c s="37">
        <v>200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55</v>
      </c>
      <c>
        <f>(M40*21)/100</f>
      </c>
      <c t="s">
        <v>27</v>
      </c>
    </row>
    <row r="41" spans="1:5" ht="12.75">
      <c r="A41" s="35" t="s">
        <v>56</v>
      </c>
      <c r="E41" s="39" t="s">
        <v>52</v>
      </c>
    </row>
    <row r="42" spans="1:5" ht="51">
      <c r="A42" s="35" t="s">
        <v>57</v>
      </c>
      <c r="E42" s="40" t="s">
        <v>244</v>
      </c>
    </row>
    <row r="43" spans="1:5" ht="114.75">
      <c r="A43" t="s">
        <v>59</v>
      </c>
      <c r="E43" s="39" t="s">
        <v>245</v>
      </c>
    </row>
    <row r="44" spans="1:16" ht="12.75">
      <c r="A44" t="s">
        <v>49</v>
      </c>
      <c s="34" t="s">
        <v>85</v>
      </c>
      <c s="34" t="s">
        <v>246</v>
      </c>
      <c s="35" t="s">
        <v>52</v>
      </c>
      <c s="6" t="s">
        <v>247</v>
      </c>
      <c s="36" t="s">
        <v>248</v>
      </c>
      <c s="37">
        <v>101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55</v>
      </c>
      <c>
        <f>(M44*21)/100</f>
      </c>
      <c t="s">
        <v>27</v>
      </c>
    </row>
    <row r="45" spans="1:5" ht="25.5">
      <c r="A45" s="35" t="s">
        <v>56</v>
      </c>
      <c r="E45" s="39" t="s">
        <v>306</v>
      </c>
    </row>
    <row r="46" spans="1:5" ht="51">
      <c r="A46" s="35" t="s">
        <v>57</v>
      </c>
      <c r="E46" s="40" t="s">
        <v>250</v>
      </c>
    </row>
    <row r="47" spans="1:5" ht="140.25">
      <c r="A47" t="s">
        <v>59</v>
      </c>
      <c r="E47" s="39" t="s">
        <v>251</v>
      </c>
    </row>
    <row r="48" spans="1:16" ht="12.75">
      <c r="A48" t="s">
        <v>49</v>
      </c>
      <c s="34" t="s">
        <v>89</v>
      </c>
      <c s="34" t="s">
        <v>256</v>
      </c>
      <c s="35" t="s">
        <v>52</v>
      </c>
      <c s="6" t="s">
        <v>257</v>
      </c>
      <c s="36" t="s">
        <v>65</v>
      </c>
      <c s="37">
        <v>4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55</v>
      </c>
      <c>
        <f>(M48*21)/100</f>
      </c>
      <c t="s">
        <v>27</v>
      </c>
    </row>
    <row r="49" spans="1:5" ht="12.75">
      <c r="A49" s="35" t="s">
        <v>56</v>
      </c>
      <c r="E49" s="39" t="s">
        <v>52</v>
      </c>
    </row>
    <row r="50" spans="1:5" ht="51">
      <c r="A50" s="35" t="s">
        <v>57</v>
      </c>
      <c r="E50" s="40" t="s">
        <v>265</v>
      </c>
    </row>
    <row r="51" spans="1:5" ht="255">
      <c r="A51" t="s">
        <v>59</v>
      </c>
      <c r="E51" s="39" t="s">
        <v>255</v>
      </c>
    </row>
    <row r="52" spans="1:16" ht="12.75">
      <c r="A52" t="s">
        <v>49</v>
      </c>
      <c s="34" t="s">
        <v>94</v>
      </c>
      <c s="34" t="s">
        <v>259</v>
      </c>
      <c s="35" t="s">
        <v>52</v>
      </c>
      <c s="6" t="s">
        <v>260</v>
      </c>
      <c s="36" t="s">
        <v>54</v>
      </c>
      <c s="37">
        <v>300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55</v>
      </c>
      <c>
        <f>(M52*21)/100</f>
      </c>
      <c t="s">
        <v>27</v>
      </c>
    </row>
    <row r="53" spans="1:5" ht="12.75">
      <c r="A53" s="35" t="s">
        <v>56</v>
      </c>
      <c r="E53" s="39" t="s">
        <v>52</v>
      </c>
    </row>
    <row r="54" spans="1:5" ht="51">
      <c r="A54" s="35" t="s">
        <v>57</v>
      </c>
      <c r="E54" s="40" t="s">
        <v>261</v>
      </c>
    </row>
    <row r="55" spans="1:5" ht="191.25">
      <c r="A55" t="s">
        <v>59</v>
      </c>
      <c r="E55" s="39" t="s">
        <v>262</v>
      </c>
    </row>
    <row r="56" spans="1:16" ht="12.75">
      <c r="A56" t="s">
        <v>49</v>
      </c>
      <c s="34" t="s">
        <v>98</v>
      </c>
      <c s="34" t="s">
        <v>263</v>
      </c>
      <c s="35" t="s">
        <v>52</v>
      </c>
      <c s="6" t="s">
        <v>264</v>
      </c>
      <c s="36" t="s">
        <v>65</v>
      </c>
      <c s="37">
        <v>4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55</v>
      </c>
      <c>
        <f>(M56*21)/100</f>
      </c>
      <c t="s">
        <v>27</v>
      </c>
    </row>
    <row r="57" spans="1:5" ht="12.75">
      <c r="A57" s="35" t="s">
        <v>56</v>
      </c>
      <c r="E57" s="39" t="s">
        <v>52</v>
      </c>
    </row>
    <row r="58" spans="1:5" ht="51">
      <c r="A58" s="35" t="s">
        <v>57</v>
      </c>
      <c r="E58" s="40" t="s">
        <v>265</v>
      </c>
    </row>
    <row r="59" spans="1:5" ht="102">
      <c r="A59" t="s">
        <v>59</v>
      </c>
      <c r="E59" s="39" t="s">
        <v>266</v>
      </c>
    </row>
    <row r="60" spans="1:13" ht="12.75">
      <c r="A60" t="s">
        <v>46</v>
      </c>
      <c r="C60" s="31" t="s">
        <v>85</v>
      </c>
      <c r="E60" s="33" t="s">
        <v>267</v>
      </c>
      <c r="J60" s="32">
        <f>0</f>
      </c>
      <c s="32">
        <f>0</f>
      </c>
      <c s="32">
        <f>0+L61+L65</f>
      </c>
      <c s="32">
        <f>0+M61+M65</f>
      </c>
    </row>
    <row r="61" spans="1:16" ht="12.75">
      <c r="A61" t="s">
        <v>49</v>
      </c>
      <c s="34" t="s">
        <v>104</v>
      </c>
      <c s="34" t="s">
        <v>268</v>
      </c>
      <c s="35" t="s">
        <v>52</v>
      </c>
      <c s="6" t="s">
        <v>269</v>
      </c>
      <c s="36" t="s">
        <v>121</v>
      </c>
      <c s="37">
        <v>55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55</v>
      </c>
      <c>
        <f>(M61*21)/100</f>
      </c>
      <c t="s">
        <v>27</v>
      </c>
    </row>
    <row r="62" spans="1:5" ht="12.75">
      <c r="A62" s="35" t="s">
        <v>56</v>
      </c>
      <c r="E62" s="39" t="s">
        <v>52</v>
      </c>
    </row>
    <row r="63" spans="1:5" ht="51">
      <c r="A63" s="35" t="s">
        <v>57</v>
      </c>
      <c r="E63" s="40" t="s">
        <v>270</v>
      </c>
    </row>
    <row r="64" spans="1:5" ht="140.25">
      <c r="A64" t="s">
        <v>59</v>
      </c>
      <c r="E64" s="39" t="s">
        <v>271</v>
      </c>
    </row>
    <row r="65" spans="1:16" ht="12.75">
      <c r="A65" t="s">
        <v>49</v>
      </c>
      <c s="34" t="s">
        <v>108</v>
      </c>
      <c s="34" t="s">
        <v>272</v>
      </c>
      <c s="35" t="s">
        <v>52</v>
      </c>
      <c s="6" t="s">
        <v>273</v>
      </c>
      <c s="36" t="s">
        <v>54</v>
      </c>
      <c s="37">
        <v>20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55</v>
      </c>
      <c>
        <f>(M65*21)/100</f>
      </c>
      <c t="s">
        <v>27</v>
      </c>
    </row>
    <row r="66" spans="1:5" ht="12.75">
      <c r="A66" s="35" t="s">
        <v>56</v>
      </c>
      <c r="E66" s="39" t="s">
        <v>52</v>
      </c>
    </row>
    <row r="67" spans="1:5" ht="51">
      <c r="A67" s="35" t="s">
        <v>57</v>
      </c>
      <c r="E67" s="40" t="s">
        <v>274</v>
      </c>
    </row>
    <row r="68" spans="1:5" ht="178.5">
      <c r="A68" t="s">
        <v>59</v>
      </c>
      <c r="E68" s="39" t="s">
        <v>275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T5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199</v>
      </c>
      <c s="41">
        <f>Rekapitulace!C14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199</v>
      </c>
      <c r="E4" s="26" t="s">
        <v>200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COUNTIFS(L8:L52,"=0",A8:A52,"P")+COUNTIFS(L8:L52,"",A8:A52,"P")+SUM(Q8:Q52)</f>
      </c>
    </row>
    <row r="8" spans="1:13" ht="12.75">
      <c r="A8" t="s">
        <v>44</v>
      </c>
      <c r="C8" s="28" t="s">
        <v>309</v>
      </c>
      <c r="E8" s="30" t="s">
        <v>308</v>
      </c>
      <c r="J8" s="29">
        <f>0+J9+J18+J47</f>
      </c>
      <c s="29">
        <f>0+K9+K18+K47</f>
      </c>
      <c s="29">
        <f>0+L9+L18+L47</f>
      </c>
      <c s="29">
        <f>0+M9+M18+M47</f>
      </c>
    </row>
    <row r="9" spans="1:13" ht="12.75">
      <c r="A9" t="s">
        <v>46</v>
      </c>
      <c r="C9" s="31" t="s">
        <v>47</v>
      </c>
      <c r="E9" s="33" t="s">
        <v>204</v>
      </c>
      <c r="J9" s="32">
        <f>0</f>
      </c>
      <c s="32">
        <f>0</f>
      </c>
      <c s="32">
        <f>0+L10+L14</f>
      </c>
      <c s="32">
        <f>0+M10+M14</f>
      </c>
    </row>
    <row r="10" spans="1:16" ht="12.75">
      <c r="A10" t="s">
        <v>49</v>
      </c>
      <c s="34" t="s">
        <v>50</v>
      </c>
      <c s="34" t="s">
        <v>205</v>
      </c>
      <c s="35" t="s">
        <v>52</v>
      </c>
      <c s="6" t="s">
        <v>206</v>
      </c>
      <c s="36" t="s">
        <v>207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27</v>
      </c>
    </row>
    <row r="11" spans="1:5" ht="25.5">
      <c r="A11" s="35" t="s">
        <v>56</v>
      </c>
      <c r="E11" s="39" t="s">
        <v>208</v>
      </c>
    </row>
    <row r="12" spans="1:5" ht="51">
      <c r="A12" s="35" t="s">
        <v>57</v>
      </c>
      <c r="E12" s="40" t="s">
        <v>209</v>
      </c>
    </row>
    <row r="13" spans="1:5" ht="38.25">
      <c r="A13" t="s">
        <v>59</v>
      </c>
      <c r="E13" s="39" t="s">
        <v>210</v>
      </c>
    </row>
    <row r="14" spans="1:16" ht="38.25">
      <c r="A14" t="s">
        <v>49</v>
      </c>
      <c s="34" t="s">
        <v>27</v>
      </c>
      <c s="34" t="s">
        <v>211</v>
      </c>
      <c s="35" t="s">
        <v>212</v>
      </c>
      <c s="6" t="s">
        <v>213</v>
      </c>
      <c s="36" t="s">
        <v>214</v>
      </c>
      <c s="37">
        <v>323.4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101</v>
      </c>
      <c>
        <f>(M14*21)/100</f>
      </c>
      <c t="s">
        <v>27</v>
      </c>
    </row>
    <row r="15" spans="1:5" ht="25.5">
      <c r="A15" s="35" t="s">
        <v>56</v>
      </c>
      <c r="E15" s="39" t="s">
        <v>215</v>
      </c>
    </row>
    <row r="16" spans="1:5" ht="51">
      <c r="A16" s="35" t="s">
        <v>57</v>
      </c>
      <c r="E16" s="40" t="s">
        <v>310</v>
      </c>
    </row>
    <row r="17" spans="1:5" ht="140.25">
      <c r="A17" t="s">
        <v>59</v>
      </c>
      <c r="E17" s="39" t="s">
        <v>217</v>
      </c>
    </row>
    <row r="18" spans="1:13" ht="12.75">
      <c r="A18" t="s">
        <v>46</v>
      </c>
      <c r="C18" s="31" t="s">
        <v>71</v>
      </c>
      <c r="E18" s="33" t="s">
        <v>229</v>
      </c>
      <c r="J18" s="32">
        <f>0</f>
      </c>
      <c s="32">
        <f>0</f>
      </c>
      <c s="32">
        <f>0+L19+L23+L27+L31+L35+L39+L43</f>
      </c>
      <c s="32">
        <f>0+M19+M23+M27+M31+M35+M39+M43</f>
      </c>
    </row>
    <row r="19" spans="1:16" ht="12.75">
      <c r="A19" t="s">
        <v>49</v>
      </c>
      <c s="34" t="s">
        <v>26</v>
      </c>
      <c s="34" t="s">
        <v>230</v>
      </c>
      <c s="35" t="s">
        <v>52</v>
      </c>
      <c s="6" t="s">
        <v>231</v>
      </c>
      <c s="36" t="s">
        <v>121</v>
      </c>
      <c s="37">
        <v>154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55</v>
      </c>
      <c>
        <f>(M19*21)/100</f>
      </c>
      <c t="s">
        <v>27</v>
      </c>
    </row>
    <row r="20" spans="1:5" ht="12.75">
      <c r="A20" s="35" t="s">
        <v>56</v>
      </c>
      <c r="E20" s="39" t="s">
        <v>52</v>
      </c>
    </row>
    <row r="21" spans="1:5" ht="51">
      <c r="A21" s="35" t="s">
        <v>57</v>
      </c>
      <c r="E21" s="40" t="s">
        <v>311</v>
      </c>
    </row>
    <row r="22" spans="1:5" ht="89.25">
      <c r="A22" t="s">
        <v>59</v>
      </c>
      <c r="E22" s="39" t="s">
        <v>233</v>
      </c>
    </row>
    <row r="23" spans="1:16" ht="12.75">
      <c r="A23" t="s">
        <v>49</v>
      </c>
      <c s="34" t="s">
        <v>67</v>
      </c>
      <c s="34" t="s">
        <v>234</v>
      </c>
      <c s="35" t="s">
        <v>52</v>
      </c>
      <c s="6" t="s">
        <v>235</v>
      </c>
      <c s="36" t="s">
        <v>121</v>
      </c>
      <c s="37">
        <v>187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55</v>
      </c>
      <c>
        <f>(M23*21)/100</f>
      </c>
      <c t="s">
        <v>27</v>
      </c>
    </row>
    <row r="24" spans="1:5" ht="12.75">
      <c r="A24" s="35" t="s">
        <v>56</v>
      </c>
      <c r="E24" s="39" t="s">
        <v>236</v>
      </c>
    </row>
    <row r="25" spans="1:5" ht="51">
      <c r="A25" s="35" t="s">
        <v>57</v>
      </c>
      <c r="E25" s="40" t="s">
        <v>312</v>
      </c>
    </row>
    <row r="26" spans="1:5" ht="89.25">
      <c r="A26" t="s">
        <v>59</v>
      </c>
      <c r="E26" s="39" t="s">
        <v>233</v>
      </c>
    </row>
    <row r="27" spans="1:16" ht="12.75">
      <c r="A27" t="s">
        <v>49</v>
      </c>
      <c s="34" t="s">
        <v>71</v>
      </c>
      <c s="34" t="s">
        <v>238</v>
      </c>
      <c s="35" t="s">
        <v>52</v>
      </c>
      <c s="6" t="s">
        <v>239</v>
      </c>
      <c s="36" t="s">
        <v>54</v>
      </c>
      <c s="37">
        <v>56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55</v>
      </c>
      <c>
        <f>(M27*21)/100</f>
      </c>
      <c t="s">
        <v>27</v>
      </c>
    </row>
    <row r="28" spans="1:5" ht="12.75">
      <c r="A28" s="35" t="s">
        <v>56</v>
      </c>
      <c r="E28" s="39" t="s">
        <v>52</v>
      </c>
    </row>
    <row r="29" spans="1:5" ht="51">
      <c r="A29" s="35" t="s">
        <v>57</v>
      </c>
      <c r="E29" s="40" t="s">
        <v>313</v>
      </c>
    </row>
    <row r="30" spans="1:5" ht="280.5">
      <c r="A30" t="s">
        <v>59</v>
      </c>
      <c r="E30" s="39" t="s">
        <v>241</v>
      </c>
    </row>
    <row r="31" spans="1:16" ht="25.5">
      <c r="A31" t="s">
        <v>49</v>
      </c>
      <c s="34" t="s">
        <v>74</v>
      </c>
      <c s="34" t="s">
        <v>242</v>
      </c>
      <c s="35" t="s">
        <v>52</v>
      </c>
      <c s="6" t="s">
        <v>243</v>
      </c>
      <c s="36" t="s">
        <v>54</v>
      </c>
      <c s="37">
        <v>3130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55</v>
      </c>
      <c>
        <f>(M31*21)/100</f>
      </c>
      <c t="s">
        <v>27</v>
      </c>
    </row>
    <row r="32" spans="1:5" ht="12.75">
      <c r="A32" s="35" t="s">
        <v>56</v>
      </c>
      <c r="E32" s="39" t="s">
        <v>52</v>
      </c>
    </row>
    <row r="33" spans="1:5" ht="51">
      <c r="A33" s="35" t="s">
        <v>57</v>
      </c>
      <c r="E33" s="40" t="s">
        <v>314</v>
      </c>
    </row>
    <row r="34" spans="1:5" ht="114.75">
      <c r="A34" t="s">
        <v>59</v>
      </c>
      <c r="E34" s="39" t="s">
        <v>245</v>
      </c>
    </row>
    <row r="35" spans="1:16" ht="12.75">
      <c r="A35" t="s">
        <v>49</v>
      </c>
      <c s="34" t="s">
        <v>78</v>
      </c>
      <c s="34" t="s">
        <v>256</v>
      </c>
      <c s="35" t="s">
        <v>52</v>
      </c>
      <c s="6" t="s">
        <v>257</v>
      </c>
      <c s="36" t="s">
        <v>65</v>
      </c>
      <c s="37">
        <v>6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55</v>
      </c>
      <c>
        <f>(M35*21)/100</f>
      </c>
      <c t="s">
        <v>27</v>
      </c>
    </row>
    <row r="36" spans="1:5" ht="12.75">
      <c r="A36" s="35" t="s">
        <v>56</v>
      </c>
      <c r="E36" s="39" t="s">
        <v>52</v>
      </c>
    </row>
    <row r="37" spans="1:5" ht="51">
      <c r="A37" s="35" t="s">
        <v>57</v>
      </c>
      <c r="E37" s="40" t="s">
        <v>315</v>
      </c>
    </row>
    <row r="38" spans="1:5" ht="255">
      <c r="A38" t="s">
        <v>59</v>
      </c>
      <c r="E38" s="39" t="s">
        <v>255</v>
      </c>
    </row>
    <row r="39" spans="1:16" ht="12.75">
      <c r="A39" t="s">
        <v>49</v>
      </c>
      <c s="34" t="s">
        <v>82</v>
      </c>
      <c s="34" t="s">
        <v>259</v>
      </c>
      <c s="35" t="s">
        <v>52</v>
      </c>
      <c s="6" t="s">
        <v>260</v>
      </c>
      <c s="36" t="s">
        <v>54</v>
      </c>
      <c s="37">
        <v>300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55</v>
      </c>
      <c>
        <f>(M39*21)/100</f>
      </c>
      <c t="s">
        <v>27</v>
      </c>
    </row>
    <row r="40" spans="1:5" ht="12.75">
      <c r="A40" s="35" t="s">
        <v>56</v>
      </c>
      <c r="E40" s="39" t="s">
        <v>52</v>
      </c>
    </row>
    <row r="41" spans="1:5" ht="51">
      <c r="A41" s="35" t="s">
        <v>57</v>
      </c>
      <c r="E41" s="40" t="s">
        <v>261</v>
      </c>
    </row>
    <row r="42" spans="1:5" ht="191.25">
      <c r="A42" t="s">
        <v>59</v>
      </c>
      <c r="E42" s="39" t="s">
        <v>262</v>
      </c>
    </row>
    <row r="43" spans="1:16" ht="12.75">
      <c r="A43" t="s">
        <v>49</v>
      </c>
      <c s="34" t="s">
        <v>85</v>
      </c>
      <c s="34" t="s">
        <v>263</v>
      </c>
      <c s="35" t="s">
        <v>52</v>
      </c>
      <c s="6" t="s">
        <v>264</v>
      </c>
      <c s="36" t="s">
        <v>65</v>
      </c>
      <c s="37">
        <v>6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55</v>
      </c>
      <c>
        <f>(M43*21)/100</f>
      </c>
      <c t="s">
        <v>27</v>
      </c>
    </row>
    <row r="44" spans="1:5" ht="12.75">
      <c r="A44" s="35" t="s">
        <v>56</v>
      </c>
      <c r="E44" s="39" t="s">
        <v>52</v>
      </c>
    </row>
    <row r="45" spans="1:5" ht="51">
      <c r="A45" s="35" t="s">
        <v>57</v>
      </c>
      <c r="E45" s="40" t="s">
        <v>315</v>
      </c>
    </row>
    <row r="46" spans="1:5" ht="102">
      <c r="A46" t="s">
        <v>59</v>
      </c>
      <c r="E46" s="39" t="s">
        <v>266</v>
      </c>
    </row>
    <row r="47" spans="1:13" ht="12.75">
      <c r="A47" t="s">
        <v>46</v>
      </c>
      <c r="C47" s="31" t="s">
        <v>85</v>
      </c>
      <c r="E47" s="33" t="s">
        <v>267</v>
      </c>
      <c r="J47" s="32">
        <f>0</f>
      </c>
      <c s="32">
        <f>0</f>
      </c>
      <c s="32">
        <f>0+L48+L52</f>
      </c>
      <c s="32">
        <f>0+M48+M52</f>
      </c>
    </row>
    <row r="48" spans="1:16" ht="12.75">
      <c r="A48" t="s">
        <v>49</v>
      </c>
      <c s="34" t="s">
        <v>89</v>
      </c>
      <c s="34" t="s">
        <v>268</v>
      </c>
      <c s="35" t="s">
        <v>52</v>
      </c>
      <c s="6" t="s">
        <v>269</v>
      </c>
      <c s="36" t="s">
        <v>121</v>
      </c>
      <c s="37">
        <v>154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55</v>
      </c>
      <c>
        <f>(M48*21)/100</f>
      </c>
      <c t="s">
        <v>27</v>
      </c>
    </row>
    <row r="49" spans="1:5" ht="12.75">
      <c r="A49" s="35" t="s">
        <v>56</v>
      </c>
      <c r="E49" s="39" t="s">
        <v>52</v>
      </c>
    </row>
    <row r="50" spans="1:5" ht="51">
      <c r="A50" s="35" t="s">
        <v>57</v>
      </c>
      <c r="E50" s="40" t="s">
        <v>311</v>
      </c>
    </row>
    <row r="51" spans="1:5" ht="140.25">
      <c r="A51" t="s">
        <v>59</v>
      </c>
      <c r="E51" s="39" t="s">
        <v>271</v>
      </c>
    </row>
    <row r="52" spans="1:16" ht="12.75">
      <c r="A52" t="s">
        <v>49</v>
      </c>
      <c s="34" t="s">
        <v>94</v>
      </c>
      <c s="34" t="s">
        <v>272</v>
      </c>
      <c s="35" t="s">
        <v>52</v>
      </c>
      <c s="6" t="s">
        <v>273</v>
      </c>
      <c s="36" t="s">
        <v>54</v>
      </c>
      <c s="37">
        <v>56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55</v>
      </c>
      <c>
        <f>(M52*21)/100</f>
      </c>
      <c t="s">
        <v>27</v>
      </c>
    </row>
    <row r="53" spans="1:5" ht="12.75">
      <c r="A53" s="35" t="s">
        <v>56</v>
      </c>
      <c r="E53" s="39" t="s">
        <v>52</v>
      </c>
    </row>
    <row r="54" spans="1:5" ht="51">
      <c r="A54" s="35" t="s">
        <v>57</v>
      </c>
      <c r="E54" s="40" t="s">
        <v>313</v>
      </c>
    </row>
    <row r="55" spans="1:5" ht="178.5">
      <c r="A55" t="s">
        <v>59</v>
      </c>
      <c r="E55" s="39" t="s">
        <v>275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T3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199</v>
      </c>
      <c s="41">
        <f>Rekapitulace!C14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199</v>
      </c>
      <c r="E4" s="26" t="s">
        <v>200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COUNTIFS(L8:L32,"=0",A8:A32,"P")+COUNTIFS(L8:L32,"",A8:A32,"P")+SUM(Q8:Q32)</f>
      </c>
    </row>
    <row r="8" spans="1:13" ht="12.75">
      <c r="A8" t="s">
        <v>44</v>
      </c>
      <c r="C8" s="28" t="s">
        <v>318</v>
      </c>
      <c r="E8" s="30" t="s">
        <v>317</v>
      </c>
      <c r="J8" s="29">
        <f>0+J9+J18+J27</f>
      </c>
      <c s="29">
        <f>0+K9+K18+K27</f>
      </c>
      <c s="29">
        <f>0+L9+L18+L27</f>
      </c>
      <c s="29">
        <f>0+M9+M18+M27</f>
      </c>
    </row>
    <row r="9" spans="1:13" ht="12.75">
      <c r="A9" t="s">
        <v>46</v>
      </c>
      <c r="C9" s="31" t="s">
        <v>47</v>
      </c>
      <c r="E9" s="33" t="s">
        <v>204</v>
      </c>
      <c r="J9" s="32">
        <f>0</f>
      </c>
      <c s="32">
        <f>0</f>
      </c>
      <c s="32">
        <f>0+L10+L14</f>
      </c>
      <c s="32">
        <f>0+M10+M14</f>
      </c>
    </row>
    <row r="10" spans="1:16" ht="12.75">
      <c r="A10" t="s">
        <v>49</v>
      </c>
      <c s="34" t="s">
        <v>50</v>
      </c>
      <c s="34" t="s">
        <v>205</v>
      </c>
      <c s="35" t="s">
        <v>52</v>
      </c>
      <c s="6" t="s">
        <v>206</v>
      </c>
      <c s="36" t="s">
        <v>207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27</v>
      </c>
    </row>
    <row r="11" spans="1:5" ht="25.5">
      <c r="A11" s="35" t="s">
        <v>56</v>
      </c>
      <c r="E11" s="39" t="s">
        <v>208</v>
      </c>
    </row>
    <row r="12" spans="1:5" ht="51">
      <c r="A12" s="35" t="s">
        <v>57</v>
      </c>
      <c r="E12" s="40" t="s">
        <v>209</v>
      </c>
    </row>
    <row r="13" spans="1:5" ht="38.25">
      <c r="A13" t="s">
        <v>59</v>
      </c>
      <c r="E13" s="39" t="s">
        <v>210</v>
      </c>
    </row>
    <row r="14" spans="1:16" ht="38.25">
      <c r="A14" t="s">
        <v>49</v>
      </c>
      <c s="34" t="s">
        <v>27</v>
      </c>
      <c s="34" t="s">
        <v>319</v>
      </c>
      <c s="35" t="s">
        <v>320</v>
      </c>
      <c s="6" t="s">
        <v>321</v>
      </c>
      <c s="36" t="s">
        <v>214</v>
      </c>
      <c s="37">
        <v>224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101</v>
      </c>
      <c>
        <f>(M14*21)/100</f>
      </c>
      <c t="s">
        <v>27</v>
      </c>
    </row>
    <row r="15" spans="1:5" ht="25.5">
      <c r="A15" s="35" t="s">
        <v>56</v>
      </c>
      <c r="E15" s="39" t="s">
        <v>215</v>
      </c>
    </row>
    <row r="16" spans="1:5" ht="51">
      <c r="A16" s="35" t="s">
        <v>57</v>
      </c>
      <c r="E16" s="40" t="s">
        <v>322</v>
      </c>
    </row>
    <row r="17" spans="1:5" ht="140.25">
      <c r="A17" t="s">
        <v>59</v>
      </c>
      <c r="E17" s="39" t="s">
        <v>217</v>
      </c>
    </row>
    <row r="18" spans="1:13" ht="12.75">
      <c r="A18" t="s">
        <v>46</v>
      </c>
      <c r="C18" s="31" t="s">
        <v>50</v>
      </c>
      <c r="E18" s="33" t="s">
        <v>223</v>
      </c>
      <c r="J18" s="32">
        <f>0</f>
      </c>
      <c s="32">
        <f>0</f>
      </c>
      <c s="32">
        <f>0+L19+L23</f>
      </c>
      <c s="32">
        <f>0+M19+M23</f>
      </c>
    </row>
    <row r="19" spans="1:16" ht="12.75">
      <c r="A19" t="s">
        <v>49</v>
      </c>
      <c s="34" t="s">
        <v>26</v>
      </c>
      <c s="34" t="s">
        <v>323</v>
      </c>
      <c s="35" t="s">
        <v>52</v>
      </c>
      <c s="6" t="s">
        <v>324</v>
      </c>
      <c s="36" t="s">
        <v>121</v>
      </c>
      <c s="37">
        <v>112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55</v>
      </c>
      <c>
        <f>(M19*21)/100</f>
      </c>
      <c t="s">
        <v>27</v>
      </c>
    </row>
    <row r="20" spans="1:5" ht="12.75">
      <c r="A20" s="35" t="s">
        <v>56</v>
      </c>
      <c r="E20" s="39" t="s">
        <v>52</v>
      </c>
    </row>
    <row r="21" spans="1:5" ht="51">
      <c r="A21" s="35" t="s">
        <v>57</v>
      </c>
      <c r="E21" s="40" t="s">
        <v>325</v>
      </c>
    </row>
    <row r="22" spans="1:5" ht="369.75">
      <c r="A22" t="s">
        <v>59</v>
      </c>
      <c r="E22" s="39" t="s">
        <v>326</v>
      </c>
    </row>
    <row r="23" spans="1:16" ht="12.75">
      <c r="A23" t="s">
        <v>49</v>
      </c>
      <c s="34" t="s">
        <v>67</v>
      </c>
      <c s="34" t="s">
        <v>224</v>
      </c>
      <c s="35" t="s">
        <v>52</v>
      </c>
      <c s="6" t="s">
        <v>225</v>
      </c>
      <c s="36" t="s">
        <v>226</v>
      </c>
      <c s="37">
        <v>80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55</v>
      </c>
      <c>
        <f>(M23*21)/100</f>
      </c>
      <c t="s">
        <v>27</v>
      </c>
    </row>
    <row r="24" spans="1:5" ht="12.75">
      <c r="A24" s="35" t="s">
        <v>56</v>
      </c>
      <c r="E24" s="39" t="s">
        <v>52</v>
      </c>
    </row>
    <row r="25" spans="1:5" ht="51">
      <c r="A25" s="35" t="s">
        <v>57</v>
      </c>
      <c r="E25" s="40" t="s">
        <v>327</v>
      </c>
    </row>
    <row r="26" spans="1:5" ht="25.5">
      <c r="A26" t="s">
        <v>59</v>
      </c>
      <c r="E26" s="39" t="s">
        <v>228</v>
      </c>
    </row>
    <row r="27" spans="1:13" ht="12.75">
      <c r="A27" t="s">
        <v>46</v>
      </c>
      <c r="C27" s="31" t="s">
        <v>71</v>
      </c>
      <c r="E27" s="33" t="s">
        <v>229</v>
      </c>
      <c r="J27" s="32">
        <f>0</f>
      </c>
      <c s="32">
        <f>0</f>
      </c>
      <c s="32">
        <f>0+L28+L32</f>
      </c>
      <c s="32">
        <f>0+M28+M32</f>
      </c>
    </row>
    <row r="28" spans="1:16" ht="25.5">
      <c r="A28" t="s">
        <v>49</v>
      </c>
      <c s="34" t="s">
        <v>71</v>
      </c>
      <c s="34" t="s">
        <v>328</v>
      </c>
      <c s="35" t="s">
        <v>52</v>
      </c>
      <c s="6" t="s">
        <v>329</v>
      </c>
      <c s="36" t="s">
        <v>121</v>
      </c>
      <c s="37">
        <v>28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55</v>
      </c>
      <c>
        <f>(M28*21)/100</f>
      </c>
      <c t="s">
        <v>27</v>
      </c>
    </row>
    <row r="29" spans="1:5" ht="12.75">
      <c r="A29" s="35" t="s">
        <v>56</v>
      </c>
      <c r="E29" s="39" t="s">
        <v>330</v>
      </c>
    </row>
    <row r="30" spans="1:5" ht="51">
      <c r="A30" s="35" t="s">
        <v>57</v>
      </c>
      <c r="E30" s="40" t="s">
        <v>331</v>
      </c>
    </row>
    <row r="31" spans="1:5" ht="280.5">
      <c r="A31" t="s">
        <v>59</v>
      </c>
      <c r="E31" s="39" t="s">
        <v>332</v>
      </c>
    </row>
    <row r="32" spans="1:16" ht="25.5">
      <c r="A32" t="s">
        <v>49</v>
      </c>
      <c s="34" t="s">
        <v>74</v>
      </c>
      <c s="34" t="s">
        <v>333</v>
      </c>
      <c s="35" t="s">
        <v>52</v>
      </c>
      <c s="6" t="s">
        <v>334</v>
      </c>
      <c s="36" t="s">
        <v>121</v>
      </c>
      <c s="37">
        <v>22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55</v>
      </c>
      <c>
        <f>(M32*21)/100</f>
      </c>
      <c t="s">
        <v>27</v>
      </c>
    </row>
    <row r="33" spans="1:5" ht="12.75">
      <c r="A33" s="35" t="s">
        <v>56</v>
      </c>
      <c r="E33" s="39" t="s">
        <v>335</v>
      </c>
    </row>
    <row r="34" spans="1:5" ht="51">
      <c r="A34" s="35" t="s">
        <v>57</v>
      </c>
      <c r="E34" s="40" t="s">
        <v>336</v>
      </c>
    </row>
    <row r="35" spans="1:5" ht="267.75">
      <c r="A35" t="s">
        <v>59</v>
      </c>
      <c r="E35" s="39" t="s">
        <v>337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